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BC\Documents\"/>
    </mc:Choice>
  </mc:AlternateContent>
  <bookViews>
    <workbookView xWindow="0" yWindow="0" windowWidth="20490" windowHeight="8385" activeTab="4"/>
  </bookViews>
  <sheets>
    <sheet name="DEPOT EN TRANSIT" sheetId="6" r:id="rId1"/>
    <sheet name="LIVRE BANQUE" sheetId="5" r:id="rId2"/>
    <sheet name="RECONCILIATION" sheetId="4" r:id="rId3"/>
    <sheet name="CHEQUE EN TRANSIT" sheetId="3" r:id="rId4"/>
    <sheet name="LISTE DE TRANSACTION " sheetId="2" r:id="rId5"/>
    <sheet name="Detail Budget" sheetId="14" r:id="rId6"/>
    <sheet name="Synthese  Budget " sheetId="13" r:id="rId7"/>
  </sheets>
  <externalReferences>
    <externalReference r:id="rId8"/>
    <externalReference r:id="rId9"/>
  </externalReferences>
  <definedNames>
    <definedName name="_xlnm._FilterDatabase" localSheetId="4" hidden="1">'LISTE DE TRANSACTION '!$A$9:$E$17</definedName>
    <definedName name="_xlnm._FilterDatabase" localSheetId="1" hidden="1">'LIVRE BANQUE'!$A$11:$H$36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4" l="1"/>
  <c r="G115" i="14"/>
  <c r="H113" i="14"/>
  <c r="G114" i="14"/>
  <c r="G113" i="14"/>
  <c r="F5" i="13" l="1"/>
  <c r="H105" i="14"/>
  <c r="H106" i="14"/>
  <c r="H104" i="14"/>
  <c r="H100" i="14"/>
  <c r="H101" i="14"/>
  <c r="G102" i="14"/>
  <c r="H99" i="14"/>
  <c r="H89" i="14"/>
  <c r="H90" i="14"/>
  <c r="H91" i="14"/>
  <c r="H92" i="14"/>
  <c r="H93" i="14"/>
  <c r="H94" i="14"/>
  <c r="H95" i="14"/>
  <c r="H96" i="14"/>
  <c r="H88" i="14"/>
  <c r="H8" i="14"/>
  <c r="H72" i="14"/>
  <c r="H73" i="14"/>
  <c r="H74" i="14"/>
  <c r="H75" i="14"/>
  <c r="H76" i="14"/>
  <c r="H77" i="14"/>
  <c r="H78" i="14"/>
  <c r="H79" i="14"/>
  <c r="H80" i="14"/>
  <c r="H81" i="14"/>
  <c r="H82" i="14"/>
  <c r="H84" i="14"/>
  <c r="H85" i="14"/>
  <c r="G86" i="14"/>
  <c r="H71" i="14"/>
  <c r="H58" i="14"/>
  <c r="G69" i="14"/>
  <c r="H51" i="14"/>
  <c r="H52" i="14"/>
  <c r="H53" i="14"/>
  <c r="H54" i="14"/>
  <c r="H55" i="14"/>
  <c r="H56" i="14"/>
  <c r="H57" i="14"/>
  <c r="H59" i="14"/>
  <c r="H60" i="14"/>
  <c r="H61" i="14"/>
  <c r="H62" i="14"/>
  <c r="H63" i="14"/>
  <c r="H64" i="14"/>
  <c r="H65" i="14"/>
  <c r="H66" i="14"/>
  <c r="H67" i="14"/>
  <c r="H68" i="14"/>
  <c r="H50" i="14"/>
  <c r="H48" i="14"/>
  <c r="H47" i="14"/>
  <c r="H35" i="14"/>
  <c r="H18" i="14"/>
  <c r="H19" i="14"/>
  <c r="H20" i="14"/>
  <c r="H21" i="14"/>
  <c r="H22" i="14"/>
  <c r="H23" i="14"/>
  <c r="H24" i="14"/>
  <c r="H25" i="14"/>
  <c r="H26" i="14"/>
  <c r="H27" i="14"/>
  <c r="H28" i="14"/>
  <c r="H29" i="14"/>
  <c r="H30" i="14"/>
  <c r="H31" i="14"/>
  <c r="H32" i="14"/>
  <c r="H33" i="14"/>
  <c r="H34" i="14"/>
  <c r="H17" i="14"/>
  <c r="H15" i="14"/>
  <c r="H14" i="14"/>
  <c r="F107" i="14"/>
  <c r="H39" i="14"/>
  <c r="G40" i="14"/>
  <c r="G42" i="14" s="1"/>
  <c r="G43" i="14" s="1"/>
  <c r="G44" i="14" s="1"/>
  <c r="H7" i="14"/>
  <c r="H6" i="14"/>
  <c r="E17" i="2"/>
  <c r="G108" i="14" l="1"/>
  <c r="H36" i="14"/>
  <c r="H107" i="14"/>
  <c r="H10" i="14"/>
  <c r="H115" i="14" s="1"/>
  <c r="F83" i="14" l="1"/>
  <c r="H83" i="14" s="1"/>
  <c r="F38" i="14"/>
  <c r="H38" i="14" s="1"/>
  <c r="F102" i="14" l="1"/>
  <c r="H102" i="14" l="1"/>
  <c r="I96" i="14"/>
  <c r="F97" i="14"/>
  <c r="H97" i="14" s="1"/>
  <c r="I72" i="14"/>
  <c r="I85" i="14"/>
  <c r="J72" i="14"/>
  <c r="F86" i="14"/>
  <c r="G36" i="5"/>
  <c r="I68" i="14"/>
  <c r="F69" i="14"/>
  <c r="H69" i="14" l="1"/>
  <c r="H86" i="14"/>
  <c r="F108" i="14"/>
  <c r="F114" i="14" s="1"/>
  <c r="F40" i="14"/>
  <c r="I35" i="14"/>
  <c r="F36" i="14"/>
  <c r="F10" i="14"/>
  <c r="F115" i="14" s="1"/>
  <c r="F42" i="14" l="1"/>
  <c r="F43" i="14" s="1"/>
  <c r="F44" i="14" s="1"/>
  <c r="H40" i="14"/>
  <c r="H108" i="14"/>
  <c r="H114" i="14"/>
  <c r="H15" i="5"/>
  <c r="H16" i="5" s="1"/>
  <c r="H17" i="5" s="1"/>
  <c r="H18" i="5" s="1"/>
  <c r="H19" i="5" s="1"/>
  <c r="H20" i="5" s="1"/>
  <c r="H21" i="5" s="1"/>
  <c r="H22" i="5" s="1"/>
  <c r="H23" i="5" s="1"/>
  <c r="H24" i="5" s="1"/>
  <c r="H25" i="5" s="1"/>
  <c r="H26" i="5" s="1"/>
  <c r="H27" i="5" s="1"/>
  <c r="H28" i="5" s="1"/>
  <c r="H29" i="5" s="1"/>
  <c r="H30" i="5" s="1"/>
  <c r="H31" i="5" s="1"/>
  <c r="H32" i="5" s="1"/>
  <c r="H33" i="5" s="1"/>
  <c r="H34" i="5" s="1"/>
  <c r="H35" i="5" s="1"/>
  <c r="F36" i="5"/>
  <c r="H12" i="5"/>
  <c r="H13" i="5" s="1"/>
  <c r="H14" i="5" s="1"/>
  <c r="H42" i="14" l="1"/>
  <c r="H36" i="5"/>
  <c r="E88" i="14"/>
  <c r="H43" i="14" l="1"/>
  <c r="J88" i="14"/>
  <c r="I88" i="14"/>
  <c r="D106" i="14"/>
  <c r="E106" i="14" s="1"/>
  <c r="E105" i="14"/>
  <c r="E104" i="14"/>
  <c r="C101" i="14"/>
  <c r="E101" i="14" s="1"/>
  <c r="E100" i="14"/>
  <c r="D99" i="14"/>
  <c r="E99" i="14" s="1"/>
  <c r="E95" i="14"/>
  <c r="E94" i="14"/>
  <c r="E93" i="14"/>
  <c r="E92" i="14"/>
  <c r="E91" i="14"/>
  <c r="E90" i="14"/>
  <c r="E89" i="14"/>
  <c r="E84" i="14"/>
  <c r="C83" i="14"/>
  <c r="E83" i="14" s="1"/>
  <c r="E82" i="14"/>
  <c r="E81" i="14"/>
  <c r="E80" i="14"/>
  <c r="E79" i="14"/>
  <c r="E78" i="14"/>
  <c r="E77" i="14"/>
  <c r="E76" i="14"/>
  <c r="E75" i="14"/>
  <c r="E74" i="14"/>
  <c r="E73" i="14"/>
  <c r="E71" i="14"/>
  <c r="E67" i="14"/>
  <c r="E66" i="14"/>
  <c r="E65" i="14"/>
  <c r="E64" i="14"/>
  <c r="E63" i="14"/>
  <c r="E62" i="14"/>
  <c r="E61" i="14"/>
  <c r="E60" i="14"/>
  <c r="E59" i="14"/>
  <c r="E58" i="14"/>
  <c r="E57" i="14"/>
  <c r="E56" i="14"/>
  <c r="E55" i="14"/>
  <c r="E54" i="14"/>
  <c r="E53" i="14"/>
  <c r="E52" i="14"/>
  <c r="E51" i="14"/>
  <c r="E50" i="14"/>
  <c r="E47" i="14"/>
  <c r="D39" i="14"/>
  <c r="E39" i="14" s="1"/>
  <c r="D38" i="14"/>
  <c r="E38" i="14" s="1"/>
  <c r="E34" i="14"/>
  <c r="E33" i="14"/>
  <c r="E32" i="14"/>
  <c r="E31" i="14"/>
  <c r="E30" i="14"/>
  <c r="E29" i="14"/>
  <c r="E28" i="14"/>
  <c r="E27" i="14"/>
  <c r="E26" i="14"/>
  <c r="E25" i="14"/>
  <c r="E24" i="14"/>
  <c r="E23" i="14"/>
  <c r="E22" i="14"/>
  <c r="E21" i="14"/>
  <c r="E20" i="14"/>
  <c r="E19" i="14"/>
  <c r="E18" i="14"/>
  <c r="E17" i="14"/>
  <c r="E14" i="14"/>
  <c r="E9" i="14"/>
  <c r="J9" i="14" s="1"/>
  <c r="E8" i="14"/>
  <c r="E7" i="14"/>
  <c r="E6" i="14"/>
  <c r="F7" i="13"/>
  <c r="F6" i="13"/>
  <c r="F8" i="13"/>
  <c r="I39" i="14" l="1"/>
  <c r="J39" i="14"/>
  <c r="J101" i="14"/>
  <c r="I101" i="14"/>
  <c r="E10" i="14"/>
  <c r="J10" i="14" s="1"/>
  <c r="J6" i="14"/>
  <c r="I6" i="14"/>
  <c r="E15" i="14"/>
  <c r="I14" i="14"/>
  <c r="J14" i="14"/>
  <c r="J20" i="14"/>
  <c r="I20" i="14"/>
  <c r="J24" i="14"/>
  <c r="I24" i="14"/>
  <c r="J28" i="14"/>
  <c r="I28" i="14"/>
  <c r="J32" i="14"/>
  <c r="I32" i="14"/>
  <c r="J51" i="14"/>
  <c r="I51" i="14"/>
  <c r="E69" i="14"/>
  <c r="J55" i="14"/>
  <c r="I55" i="14"/>
  <c r="J59" i="14"/>
  <c r="I59" i="14"/>
  <c r="J63" i="14"/>
  <c r="I63" i="14"/>
  <c r="J67" i="14"/>
  <c r="I67" i="14"/>
  <c r="I75" i="14"/>
  <c r="J75" i="14"/>
  <c r="I79" i="14"/>
  <c r="J79" i="14"/>
  <c r="I83" i="14"/>
  <c r="J83" i="14"/>
  <c r="J90" i="14"/>
  <c r="I90" i="14"/>
  <c r="J94" i="14"/>
  <c r="I94" i="14"/>
  <c r="I106" i="14"/>
  <c r="J106" i="14"/>
  <c r="I7" i="14"/>
  <c r="J7" i="14"/>
  <c r="E36" i="14"/>
  <c r="J36" i="14" s="1"/>
  <c r="I17" i="14"/>
  <c r="J17" i="14"/>
  <c r="J21" i="14"/>
  <c r="I21" i="14"/>
  <c r="J25" i="14"/>
  <c r="I25" i="14"/>
  <c r="J29" i="14"/>
  <c r="I29" i="14"/>
  <c r="J33" i="14"/>
  <c r="I33" i="14"/>
  <c r="J52" i="14"/>
  <c r="I52" i="14"/>
  <c r="J56" i="14"/>
  <c r="I56" i="14"/>
  <c r="J60" i="14"/>
  <c r="I60" i="14"/>
  <c r="J64" i="14"/>
  <c r="I64" i="14"/>
  <c r="J71" i="14"/>
  <c r="I71" i="14"/>
  <c r="E86" i="14"/>
  <c r="I76" i="14"/>
  <c r="J76" i="14"/>
  <c r="J80" i="14"/>
  <c r="I80" i="14"/>
  <c r="I84" i="14"/>
  <c r="J84" i="14"/>
  <c r="J91" i="14"/>
  <c r="I91" i="14"/>
  <c r="J95" i="14"/>
  <c r="I95" i="14"/>
  <c r="H44" i="14"/>
  <c r="J8" i="14"/>
  <c r="I8" i="14"/>
  <c r="J18" i="14"/>
  <c r="I18" i="14"/>
  <c r="J22" i="14"/>
  <c r="I22" i="14"/>
  <c r="J26" i="14"/>
  <c r="I26" i="14"/>
  <c r="J30" i="14"/>
  <c r="I30" i="14"/>
  <c r="J34" i="14"/>
  <c r="I34" i="14"/>
  <c r="E48" i="14"/>
  <c r="J47" i="14"/>
  <c r="I47" i="14"/>
  <c r="J53" i="14"/>
  <c r="I53" i="14"/>
  <c r="J57" i="14"/>
  <c r="I57" i="14"/>
  <c r="J61" i="14"/>
  <c r="I61" i="14"/>
  <c r="J65" i="14"/>
  <c r="I65" i="14"/>
  <c r="J73" i="14"/>
  <c r="I73" i="14"/>
  <c r="J77" i="14"/>
  <c r="I77" i="14"/>
  <c r="J81" i="14"/>
  <c r="I81" i="14"/>
  <c r="E97" i="14"/>
  <c r="J92" i="14"/>
  <c r="I92" i="14"/>
  <c r="E102" i="14"/>
  <c r="J102" i="14" s="1"/>
  <c r="J99" i="14"/>
  <c r="I99" i="14"/>
  <c r="I104" i="14"/>
  <c r="E107" i="14"/>
  <c r="J104" i="14"/>
  <c r="J19" i="14"/>
  <c r="I19" i="14"/>
  <c r="J23" i="14"/>
  <c r="I23" i="14"/>
  <c r="J27" i="14"/>
  <c r="I27" i="14"/>
  <c r="J31" i="14"/>
  <c r="I31" i="14"/>
  <c r="E40" i="14"/>
  <c r="J38" i="14"/>
  <c r="I38" i="14"/>
  <c r="J50" i="14"/>
  <c r="I50" i="14"/>
  <c r="J54" i="14"/>
  <c r="I54" i="14"/>
  <c r="J58" i="14"/>
  <c r="I58" i="14"/>
  <c r="J62" i="14"/>
  <c r="I62" i="14"/>
  <c r="J66" i="14"/>
  <c r="I66" i="14"/>
  <c r="I74" i="14"/>
  <c r="J74" i="14"/>
  <c r="J78" i="14"/>
  <c r="I78" i="14"/>
  <c r="J82" i="14"/>
  <c r="I82" i="14"/>
  <c r="J89" i="14"/>
  <c r="I89" i="14"/>
  <c r="J93" i="14"/>
  <c r="I93" i="14"/>
  <c r="J100" i="14"/>
  <c r="I100" i="14"/>
  <c r="I105" i="14"/>
  <c r="J105" i="14"/>
  <c r="D7" i="6"/>
  <c r="E27" i="4"/>
  <c r="C27" i="4"/>
  <c r="C22" i="4"/>
  <c r="F17" i="4"/>
  <c r="F19" i="4" s="1"/>
  <c r="C16" i="4"/>
  <c r="D16" i="3"/>
  <c r="F39" i="3"/>
  <c r="I97" i="14" l="1"/>
  <c r="J97" i="14"/>
  <c r="I107" i="14"/>
  <c r="I86" i="14"/>
  <c r="J86" i="14"/>
  <c r="I69" i="14"/>
  <c r="J69" i="14"/>
  <c r="E42" i="14"/>
  <c r="I40" i="14"/>
  <c r="J40" i="14"/>
  <c r="I102" i="14"/>
  <c r="I15" i="14"/>
  <c r="I36" i="14" s="1"/>
  <c r="J15" i="14"/>
  <c r="I10" i="14"/>
  <c r="E108" i="14"/>
  <c r="J108" i="14" s="1"/>
  <c r="J107" i="14"/>
  <c r="I48" i="14"/>
  <c r="J48" i="14"/>
  <c r="F30" i="4"/>
  <c r="E114" i="14" l="1"/>
  <c r="J114" i="14"/>
  <c r="I42" i="14"/>
  <c r="I43" i="14" s="1"/>
  <c r="I44" i="14" s="1"/>
  <c r="I108" i="14"/>
  <c r="I114" i="14" s="1"/>
  <c r="E43" i="14"/>
  <c r="J42" i="14"/>
  <c r="F32" i="4"/>
  <c r="F34" i="4" s="1"/>
  <c r="E44" i="14" l="1"/>
  <c r="J43" i="14"/>
  <c r="J44" i="14" l="1"/>
  <c r="E115" i="14"/>
  <c r="J115" i="14" l="1"/>
  <c r="I115" i="14"/>
</calcChain>
</file>

<file path=xl/comments1.xml><?xml version="1.0" encoding="utf-8"?>
<comments xmlns="http://schemas.openxmlformats.org/spreadsheetml/2006/main">
  <authors>
    <author>lenovo</author>
    <author>Migos Kilos</author>
  </authors>
  <commentList>
    <comment ref="D38" authorId="0" shapeId="0">
      <text>
        <r>
          <rPr>
            <b/>
            <sz val="9"/>
            <color indexed="81"/>
            <rFont val="Tahoma"/>
            <family val="2"/>
          </rPr>
          <t>lenovo:</t>
        </r>
        <r>
          <rPr>
            <sz val="9"/>
            <color indexed="81"/>
            <rFont val="Tahoma"/>
            <family val="2"/>
          </rPr>
          <t xml:space="preserve">
15.000 mulitplier par le nombre des beneficiaires.
 Je propose de donner au moins 10 000*20 jours de formation</t>
        </r>
      </text>
    </comment>
    <comment ref="E38" authorId="0" shapeId="0">
      <text>
        <r>
          <rPr>
            <b/>
            <sz val="9"/>
            <color indexed="81"/>
            <rFont val="Tahoma"/>
            <family val="2"/>
          </rPr>
          <t>lenovo:</t>
        </r>
        <r>
          <rPr>
            <sz val="9"/>
            <color indexed="81"/>
            <rFont val="Tahoma"/>
            <family val="2"/>
          </rPr>
          <t xml:space="preserve">
La somme unitaire de deplacement par jour,mulitiplier par les jours qu'ils auront ces frais de deplacement.
</t>
        </r>
      </text>
    </comment>
    <comment ref="C39" authorId="1" shapeId="0">
      <text>
        <r>
          <rPr>
            <b/>
            <sz val="9"/>
            <color indexed="81"/>
            <rFont val="Tahoma"/>
            <family val="2"/>
          </rPr>
          <t>Migos Kilos:</t>
        </r>
        <r>
          <rPr>
            <sz val="9"/>
            <color indexed="81"/>
            <rFont val="Tahoma"/>
            <family val="2"/>
          </rPr>
          <t xml:space="preserve">
(30assiettes*12jrs)*2mois=720
</t>
        </r>
      </text>
    </comment>
    <comment ref="D84" authorId="0" shapeId="0">
      <text>
        <r>
          <rPr>
            <b/>
            <sz val="9"/>
            <color indexed="81"/>
            <rFont val="Tahoma"/>
            <family val="2"/>
          </rPr>
          <t>lenovo:</t>
        </r>
        <r>
          <rPr>
            <sz val="9"/>
            <color indexed="81"/>
            <rFont val="Tahoma"/>
            <family val="2"/>
          </rPr>
          <t xml:space="preserve">
Location vehicule sans carburant
</t>
        </r>
      </text>
    </comment>
    <comment ref="D99" authorId="0" shapeId="0">
      <text>
        <r>
          <rPr>
            <b/>
            <sz val="9"/>
            <color indexed="81"/>
            <rFont val="Tahoma"/>
            <family val="2"/>
          </rPr>
          <t>lenovo:</t>
        </r>
        <r>
          <rPr>
            <sz val="9"/>
            <color indexed="81"/>
            <rFont val="Tahoma"/>
            <family val="2"/>
          </rPr>
          <t xml:space="preserve">
15000 multiplier par le nombre des beneficiaires. 
</t>
        </r>
      </text>
    </comment>
    <comment ref="C101" authorId="1" shapeId="0">
      <text>
        <r>
          <rPr>
            <b/>
            <sz val="9"/>
            <color indexed="81"/>
            <rFont val="Tahoma"/>
            <family val="2"/>
          </rPr>
          <t>Migos Kilos:</t>
        </r>
        <r>
          <rPr>
            <sz val="9"/>
            <color indexed="81"/>
            <rFont val="Tahoma"/>
            <family val="2"/>
          </rPr>
          <t xml:space="preserve">
(25assiettes*40 jours ouvrables
</t>
        </r>
      </text>
    </comment>
  </commentList>
</comments>
</file>

<file path=xl/sharedStrings.xml><?xml version="1.0" encoding="utf-8"?>
<sst xmlns="http://schemas.openxmlformats.org/spreadsheetml/2006/main" count="438" uniqueCount="277">
  <si>
    <t>Carburant</t>
  </si>
  <si>
    <t>date</t>
  </si>
  <si>
    <t>montant</t>
  </si>
  <si>
    <t>Budget code</t>
  </si>
  <si>
    <t>N° transaction</t>
  </si>
  <si>
    <t>Libéllé</t>
  </si>
  <si>
    <t xml:space="preserve"> </t>
  </si>
  <si>
    <t xml:space="preserve">                 </t>
  </si>
  <si>
    <t>Approuvé par:</t>
  </si>
  <si>
    <t xml:space="preserve">                                        Vérifié par:</t>
  </si>
  <si>
    <t xml:space="preserve">Préparé par:  </t>
  </si>
  <si>
    <t>Total</t>
  </si>
  <si>
    <t>reconciliation Bancaire</t>
  </si>
  <si>
    <t>Liste de cheques ou OP en circulation</t>
  </si>
  <si>
    <t>RAPPORT DE RECONCILIATION BANCAIRE</t>
  </si>
  <si>
    <t>Fin PERIODE :</t>
  </si>
  <si>
    <t>Devise        : FBU</t>
  </si>
  <si>
    <t>Devise</t>
  </si>
  <si>
    <t>BIF</t>
  </si>
  <si>
    <t>1.</t>
  </si>
  <si>
    <t>Solde du relevé bancaire</t>
  </si>
  <si>
    <t>2.</t>
  </si>
  <si>
    <t xml:space="preserve"> liste de Dépots en transit(ou joindre une liste)</t>
  </si>
  <si>
    <t>Voucher#</t>
  </si>
  <si>
    <t>Montant</t>
  </si>
  <si>
    <t>Voir liste ci-jointe</t>
  </si>
  <si>
    <t>Ligne 2 Sous-total</t>
  </si>
  <si>
    <t>3.</t>
  </si>
  <si>
    <t>Somme des lignes 1 et 2</t>
  </si>
  <si>
    <t>4.</t>
  </si>
  <si>
    <t>Liste des chèques en circulation (ou joindre une liste)</t>
  </si>
  <si>
    <t>Date</t>
  </si>
  <si>
    <t>Checque No.</t>
  </si>
  <si>
    <t>Ligne 4 Sous-total</t>
  </si>
  <si>
    <t>5.</t>
  </si>
  <si>
    <t>Inscrivez Articles divers (ou joindre une liste)</t>
  </si>
  <si>
    <t>Details</t>
  </si>
  <si>
    <t xml:space="preserve">               </t>
  </si>
  <si>
    <t>Ligne 5 Sous-total</t>
  </si>
  <si>
    <t>6.</t>
  </si>
  <si>
    <t xml:space="preserve"> Solde Banque ajusté (lignes 3-4 +/- 5)</t>
  </si>
  <si>
    <t>7.</t>
  </si>
  <si>
    <t>Réservez au Solde Banque(à partir du Livre Banque)</t>
  </si>
  <si>
    <t>8.</t>
  </si>
  <si>
    <t>Différence</t>
  </si>
  <si>
    <t xml:space="preserve">Preparé par:  </t>
  </si>
  <si>
    <t xml:space="preserve">            Vérifié par:</t>
  </si>
  <si>
    <t>N°</t>
  </si>
  <si>
    <t>N° de chèque</t>
  </si>
  <si>
    <t>Bénéficiaire</t>
  </si>
  <si>
    <t>Préparé par:</t>
  </si>
  <si>
    <t xml:space="preserve">                          Vérifié par:</t>
  </si>
  <si>
    <t xml:space="preserve">Liste des Depots en Transit </t>
  </si>
  <si>
    <t xml:space="preserve">Date </t>
  </si>
  <si>
    <t>Reçu Num. ou TT Num.</t>
  </si>
  <si>
    <t>TOTAL</t>
  </si>
  <si>
    <t xml:space="preserve">                                                Vérifié par:</t>
  </si>
  <si>
    <t xml:space="preserve">LIVRE BANQUE </t>
  </si>
  <si>
    <t xml:space="preserve">NOM DE L'ORGANISATION: </t>
  </si>
  <si>
    <t xml:space="preserve">Nom du compte bancaire:  </t>
  </si>
  <si>
    <t>solde</t>
  </si>
  <si>
    <t>Taux de consommation</t>
  </si>
  <si>
    <t>Commentaires</t>
  </si>
  <si>
    <t>Depenses premiere Tranche</t>
  </si>
  <si>
    <t>Projet TUBAKARORERO</t>
  </si>
  <si>
    <t>Nombre de descentes</t>
  </si>
  <si>
    <t>Coût unitaire</t>
  </si>
  <si>
    <t>Coût total</t>
  </si>
  <si>
    <t>jour</t>
  </si>
  <si>
    <t>Jour</t>
  </si>
  <si>
    <t xml:space="preserve">EGO INITIATIVE / PAM Channel TV </t>
  </si>
  <si>
    <t>Rapport financier Premiere Tranche</t>
  </si>
  <si>
    <t>Resultat : 50 filles meres formées en gestion financier, en couture et en art culinaires ayant des activités génératrices de revenu</t>
  </si>
  <si>
    <t>Livrables/Moyens de verification</t>
  </si>
  <si>
    <t>unité</t>
  </si>
  <si>
    <t>Quantité</t>
  </si>
  <si>
    <t>Cout unitaire</t>
  </si>
  <si>
    <t>Cout Total</t>
  </si>
  <si>
    <t xml:space="preserve">Activité  1: Identification  et  selection
</t>
  </si>
  <si>
    <t xml:space="preserve"> Liste des beneficiares idéntifiés, TDRs, Rapport</t>
  </si>
  <si>
    <t>province</t>
  </si>
  <si>
    <t xml:space="preserve">Activité I.2: Formation en couture(Formateurs, prise en charge des bénéficiaires, equipements et materiels de formation) </t>
  </si>
  <si>
    <t>Liste de presence, TDRs, Rapport de la formation, achats des équipements (Kit complet), liste du materiel remis,Mini-documentaire sur l'activité</t>
  </si>
  <si>
    <t>personnes</t>
  </si>
  <si>
    <t>Activité 2:  Art Culinaire /Patisserie (Formateurs, prise en charge des bénéficiaires, equipements et materiels de formation)</t>
  </si>
  <si>
    <t>Liste de presence, TDRs, Rapport, Mini documentaire.</t>
  </si>
  <si>
    <t>Formation/Art culinaire: 25 beneficiaires a Muyinga</t>
  </si>
  <si>
    <t xml:space="preserve"> 2.Identification  et  selection</t>
  </si>
  <si>
    <t xml:space="preserve">Unite </t>
  </si>
  <si>
    <t xml:space="preserve">Quantite </t>
  </si>
  <si>
    <t>Prix unitaire</t>
  </si>
  <si>
    <t>Prix total</t>
  </si>
  <si>
    <t>2.1 Identification</t>
  </si>
  <si>
    <t xml:space="preserve">  </t>
  </si>
  <si>
    <t xml:space="preserve"> Deplacement de l'equipe Pam channel Tv</t>
  </si>
  <si>
    <t>Vehicule</t>
  </si>
  <si>
    <t>littre</t>
  </si>
  <si>
    <t>Frais de substance</t>
  </si>
  <si>
    <t>nuite/pers</t>
  </si>
  <si>
    <t xml:space="preserve">Frais de communication </t>
  </si>
  <si>
    <t xml:space="preserve">carte de recharge </t>
  </si>
  <si>
    <t>Total 1</t>
  </si>
  <si>
    <t xml:space="preserve">             Formation en couture  </t>
  </si>
  <si>
    <t>1. Prise en charge du prestataire de formation</t>
  </si>
  <si>
    <t xml:space="preserve">    1.1 Formateur </t>
  </si>
  <si>
    <t xml:space="preserve"> Jour </t>
  </si>
  <si>
    <t>Sous-total 1</t>
  </si>
  <si>
    <t xml:space="preserve"> 2. équipements spécialisés</t>
  </si>
  <si>
    <t>machines à coudre</t>
  </si>
  <si>
    <t xml:space="preserve"> Pces </t>
  </si>
  <si>
    <t>Presses à chaud</t>
  </si>
  <si>
    <t>Pces</t>
  </si>
  <si>
    <t>Metre ruban</t>
  </si>
  <si>
    <t>Tissus</t>
  </si>
  <si>
    <t xml:space="preserve">Fils à coudre /toutes les couleurs </t>
  </si>
  <si>
    <t xml:space="preserve">Table </t>
  </si>
  <si>
    <t xml:space="preserve">Fer à repasser </t>
  </si>
  <si>
    <t xml:space="preserve">Machine de surfilage </t>
  </si>
  <si>
    <t>des machines de découpe</t>
  </si>
  <si>
    <t xml:space="preserve">Tissu en cuir /Simircuir </t>
  </si>
  <si>
    <t>Mettre</t>
  </si>
  <si>
    <t>aiguille</t>
  </si>
  <si>
    <t>paquet</t>
  </si>
  <si>
    <t>late</t>
  </si>
  <si>
    <t>pces</t>
  </si>
  <si>
    <t xml:space="preserve">Coll </t>
  </si>
  <si>
    <t>stylos</t>
  </si>
  <si>
    <t>craie tailleur</t>
  </si>
  <si>
    <t>epingles</t>
  </si>
  <si>
    <t xml:space="preserve"> registre</t>
  </si>
  <si>
    <t>chaises</t>
  </si>
  <si>
    <t>Sous-total 2</t>
  </si>
  <si>
    <t xml:space="preserve"> 4. Prise en charge des bénéficiaires </t>
  </si>
  <si>
    <t xml:space="preserve">4.2 Deplacement </t>
  </si>
  <si>
    <t xml:space="preserve"> 4.3 Dejeuner </t>
  </si>
  <si>
    <t xml:space="preserve"> Jour</t>
  </si>
  <si>
    <t xml:space="preserve"> Sous total 3 </t>
  </si>
  <si>
    <t xml:space="preserve"> 5.Frais de terrain(Bureau,communication) / 7%</t>
  </si>
  <si>
    <t xml:space="preserve">5.1 Contribution aux frais généraux du prestataire </t>
  </si>
  <si>
    <t>Sous total 5</t>
  </si>
  <si>
    <t xml:space="preserve"> Total 2</t>
  </si>
  <si>
    <t>Formation à Muyinga en Art Culinaire (Patisserie)</t>
  </si>
  <si>
    <t xml:space="preserve"> 1.1 Honoraires formateur principal </t>
  </si>
  <si>
    <t xml:space="preserve"> 2. Matériels de formation </t>
  </si>
  <si>
    <t>Construction four</t>
  </si>
  <si>
    <t>Four</t>
  </si>
  <si>
    <t xml:space="preserve"> Platine </t>
  </si>
  <si>
    <t xml:space="preserve"> Cuvettes </t>
  </si>
  <si>
    <t xml:space="preserve"> Table </t>
  </si>
  <si>
    <t xml:space="preserve"> Moule pour le pain</t>
  </si>
  <si>
    <t xml:space="preserve"> Passoir </t>
  </si>
  <si>
    <t xml:space="preserve"> Panneau </t>
  </si>
  <si>
    <t>Stylos</t>
  </si>
  <si>
    <t>Bloc-Notes</t>
  </si>
  <si>
    <t>Paquet</t>
  </si>
  <si>
    <t>Planche</t>
  </si>
  <si>
    <t>moule a cake</t>
  </si>
  <si>
    <t>le rouleau a patesserie</t>
  </si>
  <si>
    <t>balance numerique</t>
  </si>
  <si>
    <t>le fouet</t>
  </si>
  <si>
    <t>le verre doseur ou verre gradue</t>
  </si>
  <si>
    <t>la tourtiere</t>
  </si>
  <si>
    <t>le pinceau alimentaire</t>
  </si>
  <si>
    <t>le rouleau de papier cuisson</t>
  </si>
  <si>
    <t>3. Intrants/consommables de formation</t>
  </si>
  <si>
    <t xml:space="preserve"> Farine </t>
  </si>
  <si>
    <t xml:space="preserve"> Sac </t>
  </si>
  <si>
    <t xml:space="preserve"> Sucres </t>
  </si>
  <si>
    <t xml:space="preserve"> Sac</t>
  </si>
  <si>
    <t xml:space="preserve"> Levure </t>
  </si>
  <si>
    <t xml:space="preserve"> Paquet </t>
  </si>
  <si>
    <t xml:space="preserve"> Eau </t>
  </si>
  <si>
    <t xml:space="preserve"> Bidons </t>
  </si>
  <si>
    <t xml:space="preserve"> Bois de chauffage </t>
  </si>
  <si>
    <t xml:space="preserve"> FF </t>
  </si>
  <si>
    <t xml:space="preserve"> Charbon </t>
  </si>
  <si>
    <t xml:space="preserve"> Sacs </t>
  </si>
  <si>
    <t xml:space="preserve"> Savons </t>
  </si>
  <si>
    <t xml:space="preserve"> Huile de coton </t>
  </si>
  <si>
    <t xml:space="preserve"> Litre </t>
  </si>
  <si>
    <t xml:space="preserve"> Oeufs </t>
  </si>
  <si>
    <t xml:space="preserve"> Lait </t>
  </si>
  <si>
    <t xml:space="preserve"> Ingredients </t>
  </si>
  <si>
    <t>Labrese</t>
  </si>
  <si>
    <t>littres</t>
  </si>
  <si>
    <t>Location vehicule</t>
  </si>
  <si>
    <t>Sous Total 3</t>
  </si>
  <si>
    <t xml:space="preserve"> 4. Fournitures </t>
  </si>
  <si>
    <t xml:space="preserve"> Tableau </t>
  </si>
  <si>
    <t xml:space="preserve"> Craie </t>
  </si>
  <si>
    <t xml:space="preserve"> Boite </t>
  </si>
  <si>
    <t xml:space="preserve"> Chaises </t>
  </si>
  <si>
    <t xml:space="preserve"> Cahiers </t>
  </si>
  <si>
    <t xml:space="preserve"> Pièce </t>
  </si>
  <si>
    <t xml:space="preserve"> Stylos </t>
  </si>
  <si>
    <t xml:space="preserve"> Papiers hygiénique </t>
  </si>
  <si>
    <t xml:space="preserve"> Balaies </t>
  </si>
  <si>
    <t xml:space="preserve"> pièce </t>
  </si>
  <si>
    <t>Sous-total 4</t>
  </si>
  <si>
    <t xml:space="preserve"> 5. Prise en charge des bénéficiaires </t>
  </si>
  <si>
    <t xml:space="preserve">5.1 Deplacement </t>
  </si>
  <si>
    <t xml:space="preserve"> 5.2. Matériel de protection/uniforme </t>
  </si>
  <si>
    <t xml:space="preserve"> 5.3 Restauration </t>
  </si>
  <si>
    <t xml:space="preserve"> Sous total 5. </t>
  </si>
  <si>
    <t>Perdieme du Staff EGO INITIATIVE/PAM Channel TV</t>
  </si>
  <si>
    <t xml:space="preserve">Chef de projet </t>
  </si>
  <si>
    <t>Chargee de suivi</t>
  </si>
  <si>
    <t xml:space="preserve">Techniciens audio visuel </t>
  </si>
  <si>
    <t>Sous total 6</t>
  </si>
  <si>
    <t>6.1 Contribution aux frais généraux du prestataire(7%)</t>
  </si>
  <si>
    <t>Sous total 7</t>
  </si>
  <si>
    <t xml:space="preserve"> Total 3</t>
  </si>
  <si>
    <t>Total général (1+2+3)</t>
  </si>
  <si>
    <t xml:space="preserve">Paiement frais de formation couture et serigraphie a Bjumbura /liste des participants </t>
  </si>
  <si>
    <t xml:space="preserve">Paiement frais de formation su le planning familiale et sante reproductive a Bujumbura  /liste des participants </t>
  </si>
  <si>
    <t xml:space="preserve">Paiement frais de formation  en art culinaire  a  Muyinga  /liste des participants </t>
  </si>
  <si>
    <t xml:space="preserve">Paiement  frais de location vehicule /Haubin </t>
  </si>
  <si>
    <t xml:space="preserve">Paiement frais des formateurs en coutures et / Beatrice </t>
  </si>
  <si>
    <t xml:space="preserve">Paiement frais des formateurs en serigraphie  et / KWIZERA Gibert </t>
  </si>
  <si>
    <t xml:space="preserve"> Paiement avance de demarrage de la construction du four de pain </t>
  </si>
  <si>
    <t>Paiement Frais de mission du staff EGO INITIATIVE/</t>
  </si>
  <si>
    <t xml:space="preserve">Couture Paiement fact n0 6/2024/ITRA </t>
  </si>
  <si>
    <t xml:space="preserve">TOTAL </t>
  </si>
  <si>
    <t xml:space="preserve">EGO INITIATIVE </t>
  </si>
  <si>
    <t xml:space="preserve">PROJET </t>
  </si>
  <si>
    <t>TUBAKARORERO</t>
  </si>
  <si>
    <t>FINANCEMENT</t>
  </si>
  <si>
    <t>CAIRE INTERNATIONALE</t>
  </si>
  <si>
    <t>2.1</t>
  </si>
  <si>
    <t>Paiement Frais de mission du staff EGO INITIATIVE</t>
  </si>
  <si>
    <t xml:space="preserve">Prepare par </t>
  </si>
  <si>
    <t xml:space="preserve">Comptable </t>
  </si>
  <si>
    <t xml:space="preserve">Approuve </t>
  </si>
  <si>
    <t xml:space="preserve">Directeur executif </t>
  </si>
  <si>
    <t xml:space="preserve">Libelle </t>
  </si>
  <si>
    <t xml:space="preserve">Debit </t>
  </si>
  <si>
    <t xml:space="preserve">Credit </t>
  </si>
  <si>
    <t>Solde</t>
  </si>
  <si>
    <t xml:space="preserve">Ego Initiative </t>
  </si>
  <si>
    <t xml:space="preserve">Transfert recu </t>
  </si>
  <si>
    <t xml:space="preserve">OV  </t>
  </si>
  <si>
    <t xml:space="preserve">OV </t>
  </si>
  <si>
    <t xml:space="preserve">ITRA </t>
  </si>
  <si>
    <t xml:space="preserve">WINNER COMPANY </t>
  </si>
  <si>
    <t>Materiel de formation art culunaire  Paiement fact n0 123/24</t>
  </si>
  <si>
    <t xml:space="preserve">IMBUDES </t>
  </si>
  <si>
    <t xml:space="preserve"> Achat des intrants Paiement fact n0 245/24</t>
  </si>
  <si>
    <t>Chq n0</t>
  </si>
  <si>
    <t xml:space="preserve">Miguel IGIRANEZA </t>
  </si>
  <si>
    <t>ATARA ALLIANCE GROUP</t>
  </si>
  <si>
    <t xml:space="preserve"> Fourniture en art culunaire Paiement fact n0 213/24</t>
  </si>
  <si>
    <t xml:space="preserve">NZIHINDURA Branly </t>
  </si>
  <si>
    <t xml:space="preserve">MUKIZA Aubin de Monfort </t>
  </si>
  <si>
    <t xml:space="preserve">Ismael </t>
  </si>
  <si>
    <t xml:space="preserve"> Paiement 1er tranche frais de formateur  en art culunaire   </t>
  </si>
  <si>
    <t xml:space="preserve">Paiement  frais de location vehicule  </t>
  </si>
  <si>
    <t xml:space="preserve">Beatrice </t>
  </si>
  <si>
    <t>kwizera Gilbert</t>
  </si>
  <si>
    <t>Ch n0</t>
  </si>
  <si>
    <t xml:space="preserve">Autres materiels </t>
  </si>
  <si>
    <t xml:space="preserve">pces </t>
  </si>
  <si>
    <t>Paiement Frais de deplacement des beneficiares et frais de mission du staff  EGO INITIATIVE/</t>
  </si>
  <si>
    <t xml:space="preserve">Paiement  frais de location véhicule/Aubin   </t>
  </si>
  <si>
    <t xml:space="preserve">Paiement  deuxième tranche /Ismael </t>
  </si>
  <si>
    <t xml:space="preserve"> Achat farine Paiement fact n°257/2024 /Sinabuhamagaye </t>
  </si>
  <si>
    <t xml:space="preserve">Paiement dernière tranche construction four </t>
  </si>
  <si>
    <t xml:space="preserve">Paiement location Véhicule et carburant  /Aubin </t>
  </si>
  <si>
    <t xml:space="preserve">                      LISTE DES TRANSACTIONS</t>
  </si>
  <si>
    <t>MOIS DE JUILLET /2024</t>
  </si>
  <si>
    <t xml:space="preserve">Depenses mois de juillet </t>
  </si>
  <si>
    <t xml:space="preserve">Total dépenses </t>
  </si>
  <si>
    <t>Paiement Frais de mission du staff EGO INITIATIVE et frais de atelier de cloture d activite</t>
  </si>
  <si>
    <t>Certificat</t>
  </si>
  <si>
    <t>piece</t>
  </si>
  <si>
    <t>Rafraichissement</t>
  </si>
  <si>
    <t>casier</t>
  </si>
  <si>
    <t>6.2 Atelier d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</si>
</sst>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_-;\-* #,##0_-;_-* &quot;-&quot;_-;_-@_-"/>
    <numFmt numFmtId="165" formatCode="_-* #,##0\ _€_-;\-* #,##0\ _€_-;_-* &quot;-&quot;??\ _€_-;_-@_-"/>
    <numFmt numFmtId="166" formatCode="[$-409]d\-mmm\-yy;@"/>
    <numFmt numFmtId="167" formatCode="[$-409]dd\-mmm\-yy;@"/>
    <numFmt numFmtId="168" formatCode="_-* #,##0_-;\-* #,##0_-;_-* &quot;-&quot;??_-;_-@_-"/>
    <numFmt numFmtId="169" formatCode="m/d/yy"/>
    <numFmt numFmtId="170" formatCode="_-* #,##0\ _F_C_F_A_-;\-* #,##0\ _F_C_F_A_-;_-* &quot;-&quot;\ _F_C_F_A_-;_-@_-"/>
    <numFmt numFmtId="171" formatCode="_-* #,##0.00\ _F_C_F_A_-;\-* #,##0.00\ _F_C_F_A_-;_-* &quot;-&quot;??\ _F_C_F_A_-;_-@_-"/>
    <numFmt numFmtId="172" formatCode="_-* #,##0\ _F_C_F_A_-;\-* #,##0\ _F_C_F_A_-;_-* &quot;- &quot;_F_C_F_A_-;_-@_-"/>
    <numFmt numFmtId="173" formatCode="_(* #,##0.00_);_(* \(#,##0.00\);_(* &quot;-&quot;??_);_(@_)"/>
    <numFmt numFmtId="174" formatCode="_(* #,##0_);_(* \(#,##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sz val="11"/>
      <name val="Arial"/>
      <family val="2"/>
    </font>
    <font>
      <sz val="11"/>
      <color theme="1"/>
      <name val="Arial"/>
      <family val="2"/>
    </font>
    <font>
      <sz val="12"/>
      <color theme="1"/>
      <name val="Calibri"/>
      <family val="2"/>
      <scheme val="minor"/>
    </font>
    <font>
      <sz val="12"/>
      <name val="Arial"/>
      <family val="2"/>
    </font>
    <font>
      <b/>
      <sz val="12"/>
      <name val="Arial"/>
      <family val="2"/>
    </font>
    <font>
      <b/>
      <sz val="12"/>
      <color theme="1"/>
      <name val="Arial"/>
      <family val="2"/>
    </font>
    <font>
      <b/>
      <sz val="11"/>
      <name val="Arial"/>
      <family val="2"/>
    </font>
    <font>
      <b/>
      <sz val="11"/>
      <color theme="1"/>
      <name val="Arial"/>
      <family val="2"/>
    </font>
    <font>
      <b/>
      <sz val="12"/>
      <name val="Book Antiqua"/>
      <family val="1"/>
    </font>
    <font>
      <b/>
      <i/>
      <sz val="12"/>
      <name val="Book Antiqua"/>
      <family val="1"/>
    </font>
    <font>
      <sz val="9"/>
      <name val="Book Antiqua"/>
      <family val="1"/>
    </font>
    <font>
      <sz val="12"/>
      <name val="Book Antiqua"/>
      <family val="1"/>
    </font>
    <font>
      <b/>
      <sz val="12"/>
      <name val="Helv"/>
    </font>
    <font>
      <sz val="12"/>
      <color theme="1"/>
      <name val="Book Antiqua"/>
      <family val="1"/>
    </font>
    <font>
      <sz val="10"/>
      <name val="Book Antiqua"/>
      <family val="1"/>
    </font>
    <font>
      <sz val="12"/>
      <color rgb="FFFF0000"/>
      <name val="Book Antiqua"/>
      <family val="1"/>
    </font>
    <font>
      <b/>
      <sz val="12"/>
      <color theme="1"/>
      <name val="Book Antiqua"/>
      <family val="1"/>
    </font>
    <font>
      <b/>
      <sz val="10"/>
      <name val="Book Antiqua"/>
      <family val="1"/>
    </font>
    <font>
      <b/>
      <sz val="10"/>
      <color theme="1"/>
      <name val="Book Antiqua"/>
      <family val="1"/>
    </font>
    <font>
      <b/>
      <i/>
      <sz val="12"/>
      <name val="Arial"/>
      <family val="2"/>
    </font>
    <font>
      <sz val="14"/>
      <name val="Arial"/>
      <family val="2"/>
    </font>
    <font>
      <b/>
      <sz val="11"/>
      <name val="Calibri"/>
      <family val="2"/>
      <scheme val="minor"/>
    </font>
    <font>
      <sz val="14"/>
      <color theme="1"/>
      <name val="Calibri"/>
      <family val="2"/>
      <scheme val="minor"/>
    </font>
    <font>
      <b/>
      <sz val="11"/>
      <color theme="1"/>
      <name val="Times New Roman"/>
      <family val="1"/>
    </font>
    <font>
      <sz val="11"/>
      <color theme="1"/>
      <name val="Times New Roman"/>
      <family val="1"/>
    </font>
    <font>
      <sz val="11"/>
      <color rgb="FFFF0000"/>
      <name val="Times New Roman"/>
      <family val="1"/>
    </font>
    <font>
      <sz val="11"/>
      <color rgb="FF000000"/>
      <name val="Calibri"/>
      <family val="2"/>
      <charset val="1"/>
    </font>
    <font>
      <sz val="11"/>
      <color theme="0"/>
      <name val="Calibri"/>
      <family val="2"/>
      <scheme val="minor"/>
    </font>
    <font>
      <sz val="12"/>
      <color theme="1"/>
      <name val="Times New Roman"/>
      <family val="2"/>
    </font>
    <font>
      <b/>
      <u/>
      <sz val="11"/>
      <color theme="1"/>
      <name val="Times New Roman"/>
      <family val="1"/>
    </font>
    <font>
      <b/>
      <sz val="14"/>
      <name val="Calibri"/>
      <family val="2"/>
      <scheme val="minor"/>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6"/>
      <name val="Arial"/>
      <family val="2"/>
    </font>
    <font>
      <b/>
      <sz val="18"/>
      <name val="Arial"/>
      <family val="2"/>
    </font>
    <font>
      <b/>
      <u/>
      <sz val="14"/>
      <color theme="1"/>
      <name val="Arial"/>
      <family val="2"/>
    </font>
    <font>
      <b/>
      <sz val="14"/>
      <name val="Arial"/>
      <family val="2"/>
    </font>
    <font>
      <sz val="16"/>
      <color theme="1"/>
      <name val="Calibri"/>
      <family val="2"/>
      <scheme val="minor"/>
    </font>
    <font>
      <b/>
      <sz val="18"/>
      <color theme="1"/>
      <name val="Calibri"/>
      <family val="2"/>
      <scheme val="minor"/>
    </font>
    <font>
      <sz val="10"/>
      <name val="Arial"/>
      <family val="2"/>
    </font>
    <font>
      <b/>
      <sz val="16"/>
      <color theme="1"/>
      <name val="Arial"/>
      <family val="2"/>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38">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indexed="64"/>
      </top>
      <bottom/>
      <diagonal/>
    </border>
    <border>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8"/>
      </bottom>
      <diagonal/>
    </border>
    <border>
      <left style="thin">
        <color indexed="8"/>
      </left>
      <right style="double">
        <color indexed="8"/>
      </right>
      <top style="thin">
        <color indexed="8"/>
      </top>
      <bottom/>
      <diagonal/>
    </border>
    <border>
      <left style="thin">
        <color indexed="8"/>
      </left>
      <right style="double">
        <color indexed="8"/>
      </right>
      <top/>
      <bottom style="thin">
        <color indexed="8"/>
      </bottom>
      <diagonal/>
    </border>
    <border>
      <left style="thin">
        <color indexed="64"/>
      </left>
      <right style="double">
        <color indexed="8"/>
      </right>
      <top style="thin">
        <color indexed="64"/>
      </top>
      <bottom/>
      <diagonal/>
    </border>
    <border>
      <left style="thin">
        <color indexed="64"/>
      </left>
      <right style="double">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double">
        <color indexed="8"/>
      </right>
      <top/>
      <bottom style="double">
        <color indexed="8"/>
      </bottom>
      <diagonal/>
    </border>
    <border>
      <left style="thin">
        <color indexed="8"/>
      </left>
      <right style="double">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double">
        <color indexed="8"/>
      </right>
      <top style="thin">
        <color indexed="8"/>
      </top>
      <bottom style="double">
        <color indexed="8"/>
      </bottom>
      <diagonal/>
    </border>
    <border>
      <left/>
      <right style="double">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2" fontId="32" fillId="0" borderId="0" applyBorder="0" applyProtection="0"/>
    <xf numFmtId="164" fontId="1" fillId="0" borderId="0" applyFont="0" applyFill="0" applyBorder="0" applyAlignment="0" applyProtection="0"/>
    <xf numFmtId="9" fontId="1" fillId="0" borderId="0" applyFont="0" applyFill="0" applyBorder="0" applyAlignment="0" applyProtection="0"/>
    <xf numFmtId="0" fontId="34" fillId="0" borderId="0"/>
    <xf numFmtId="173" fontId="1" fillId="0" borderId="0" applyFont="0" applyFill="0" applyBorder="0" applyAlignment="0" applyProtection="0"/>
    <xf numFmtId="173" fontId="34" fillId="0" borderId="0" applyFont="0" applyFill="0" applyBorder="0" applyAlignment="0" applyProtection="0"/>
  </cellStyleXfs>
  <cellXfs count="377">
    <xf numFmtId="0" fontId="0" fillId="0" borderId="0" xfId="0"/>
    <xf numFmtId="0" fontId="0" fillId="0" borderId="0" xfId="0" applyAlignment="1">
      <alignment horizontal="left" vertical="top"/>
    </xf>
    <xf numFmtId="165" fontId="4" fillId="0" borderId="0" xfId="1" applyNumberFormat="1" applyFont="1" applyFill="1" applyAlignment="1">
      <alignment horizontal="left" vertical="top"/>
    </xf>
    <xf numFmtId="0" fontId="5" fillId="0" borderId="0" xfId="0" applyFont="1" applyAlignment="1">
      <alignment horizontal="left" vertical="top"/>
    </xf>
    <xf numFmtId="165" fontId="6" fillId="0" borderId="0" xfId="1" applyNumberFormat="1" applyFont="1"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165" fontId="9" fillId="0" borderId="0" xfId="1" applyNumberFormat="1" applyFont="1" applyFill="1" applyAlignment="1">
      <alignment horizontal="left" vertical="top"/>
    </xf>
    <xf numFmtId="0" fontId="9" fillId="0" borderId="0" xfId="0" applyFont="1" applyAlignment="1">
      <alignment horizontal="left"/>
    </xf>
    <xf numFmtId="39" fontId="9" fillId="0" borderId="0" xfId="0" applyNumberFormat="1" applyFont="1"/>
    <xf numFmtId="0" fontId="9" fillId="0" borderId="0" xfId="0" applyFont="1"/>
    <xf numFmtId="39" fontId="9" fillId="0" borderId="0" xfId="0" applyNumberFormat="1" applyFont="1" applyAlignment="1">
      <alignment horizontal="left"/>
    </xf>
    <xf numFmtId="165" fontId="9" fillId="0" borderId="0" xfId="1" applyNumberFormat="1" applyFont="1" applyFill="1" applyBorder="1" applyAlignment="1">
      <alignment horizontal="left" vertical="top"/>
    </xf>
    <xf numFmtId="0" fontId="9" fillId="0" borderId="0" xfId="0" applyFont="1" applyAlignment="1">
      <alignment vertical="top"/>
    </xf>
    <xf numFmtId="39" fontId="9" fillId="0" borderId="0" xfId="0" applyNumberFormat="1" applyFont="1" applyAlignment="1">
      <alignment horizontal="left" vertical="top"/>
    </xf>
    <xf numFmtId="165" fontId="10" fillId="0" borderId="0" xfId="1" applyNumberFormat="1" applyFont="1" applyFill="1" applyBorder="1" applyAlignment="1">
      <alignment horizontal="left" vertical="top"/>
    </xf>
    <xf numFmtId="39" fontId="10" fillId="0" borderId="0" xfId="0" applyNumberFormat="1" applyFont="1" applyAlignment="1">
      <alignment vertical="top"/>
    </xf>
    <xf numFmtId="0" fontId="10" fillId="0" borderId="0" xfId="0" applyFont="1" applyAlignment="1">
      <alignment vertical="top"/>
    </xf>
    <xf numFmtId="0" fontId="9" fillId="0" borderId="0" xfId="0" applyFont="1" applyAlignment="1">
      <alignment horizontal="left" vertical="top"/>
    </xf>
    <xf numFmtId="165" fontId="0" fillId="0" borderId="0" xfId="1" applyNumberFormat="1" applyFont="1" applyAlignment="1">
      <alignment horizontal="left" vertical="top"/>
    </xf>
    <xf numFmtId="165" fontId="0" fillId="0" borderId="0" xfId="0" applyNumberFormat="1" applyAlignment="1">
      <alignment horizontal="left" vertical="top"/>
    </xf>
    <xf numFmtId="3" fontId="0" fillId="0" borderId="0" xfId="0" applyNumberFormat="1" applyAlignment="1">
      <alignment horizontal="left" vertical="top"/>
    </xf>
    <xf numFmtId="165" fontId="11" fillId="3" borderId="3" xfId="1" applyNumberFormat="1" applyFont="1" applyFill="1" applyBorder="1" applyAlignment="1">
      <alignment vertical="top"/>
    </xf>
    <xf numFmtId="1" fontId="9" fillId="3" borderId="7" xfId="0" quotePrefix="1" applyNumberFormat="1" applyFont="1" applyFill="1" applyBorder="1" applyAlignment="1">
      <alignment vertical="top"/>
    </xf>
    <xf numFmtId="165" fontId="12" fillId="3" borderId="3" xfId="1" applyNumberFormat="1" applyFont="1" applyFill="1" applyBorder="1" applyAlignment="1">
      <alignment vertical="top"/>
    </xf>
    <xf numFmtId="0" fontId="12" fillId="3" borderId="3" xfId="0" applyFont="1" applyFill="1" applyBorder="1" applyAlignment="1">
      <alignment horizontal="left" vertical="top" wrapText="1"/>
    </xf>
    <xf numFmtId="1" fontId="10" fillId="3" borderId="3" xfId="0" applyNumberFormat="1" applyFont="1" applyFill="1" applyBorder="1" applyAlignment="1">
      <alignment horizontal="left" vertical="top"/>
    </xf>
    <xf numFmtId="14" fontId="12" fillId="3" borderId="3" xfId="0" applyNumberFormat="1" applyFont="1" applyFill="1" applyBorder="1" applyAlignment="1">
      <alignment horizontal="left" vertical="top"/>
    </xf>
    <xf numFmtId="165" fontId="13" fillId="3" borderId="3" xfId="1" applyNumberFormat="1" applyFont="1" applyFill="1" applyBorder="1" applyAlignment="1">
      <alignment vertical="top"/>
    </xf>
    <xf numFmtId="0" fontId="13" fillId="3" borderId="3" xfId="0" applyFont="1" applyFill="1" applyBorder="1" applyAlignment="1">
      <alignment horizontal="left" vertical="top" wrapText="1"/>
    </xf>
    <xf numFmtId="1" fontId="11" fillId="3" borderId="3" xfId="0" applyNumberFormat="1" applyFont="1" applyFill="1" applyBorder="1" applyAlignment="1">
      <alignment horizontal="left" vertical="top"/>
    </xf>
    <xf numFmtId="14" fontId="13" fillId="3" borderId="3" xfId="0" applyNumberFormat="1" applyFont="1" applyFill="1" applyBorder="1" applyAlignment="1">
      <alignment horizontal="left" vertical="top"/>
    </xf>
    <xf numFmtId="3" fontId="12" fillId="0" borderId="3" xfId="0" applyNumberFormat="1" applyFont="1" applyBorder="1" applyAlignment="1">
      <alignment vertical="top"/>
    </xf>
    <xf numFmtId="0" fontId="10" fillId="0" borderId="3" xfId="0" applyFont="1" applyBorder="1" applyAlignment="1">
      <alignment horizontal="left" vertical="top"/>
    </xf>
    <xf numFmtId="39" fontId="14" fillId="0" borderId="9" xfId="0" applyNumberFormat="1" applyFont="1" applyBorder="1" applyAlignment="1">
      <alignment horizontal="centerContinuous"/>
    </xf>
    <xf numFmtId="39" fontId="14" fillId="0" borderId="10" xfId="0" applyNumberFormat="1" applyFont="1" applyBorder="1" applyAlignment="1">
      <alignment horizontal="centerContinuous"/>
    </xf>
    <xf numFmtId="39" fontId="15" fillId="0" borderId="10" xfId="0" applyNumberFormat="1" applyFont="1" applyBorder="1" applyAlignment="1">
      <alignment horizontal="centerContinuous"/>
    </xf>
    <xf numFmtId="39" fontId="14" fillId="0" borderId="11" xfId="0" applyNumberFormat="1" applyFont="1" applyBorder="1" applyAlignment="1">
      <alignment horizontal="centerContinuous"/>
    </xf>
    <xf numFmtId="0" fontId="16" fillId="0" borderId="0" xfId="0" applyFont="1" applyAlignment="1">
      <alignment wrapText="1"/>
    </xf>
    <xf numFmtId="37" fontId="16" fillId="0" borderId="0" xfId="0" applyNumberFormat="1" applyFont="1"/>
    <xf numFmtId="0" fontId="17" fillId="0" borderId="0" xfId="0" applyFont="1"/>
    <xf numFmtId="39" fontId="14" fillId="0" borderId="12" xfId="0" applyNumberFormat="1" applyFont="1" applyBorder="1" applyAlignment="1">
      <alignment horizontal="centerContinuous"/>
    </xf>
    <xf numFmtId="39" fontId="17" fillId="0" borderId="0" xfId="0" applyNumberFormat="1" applyFont="1" applyAlignment="1">
      <alignment horizontal="centerContinuous"/>
    </xf>
    <xf numFmtId="39" fontId="17" fillId="4" borderId="0" xfId="0" applyNumberFormat="1" applyFont="1" applyFill="1" applyAlignment="1">
      <alignment horizontal="centerContinuous"/>
    </xf>
    <xf numFmtId="39" fontId="14" fillId="4" borderId="13" xfId="0" applyNumberFormat="1" applyFont="1" applyFill="1" applyBorder="1" applyAlignment="1">
      <alignment horizontal="centerContinuous"/>
    </xf>
    <xf numFmtId="0" fontId="17" fillId="0" borderId="0" xfId="0" applyFont="1" applyAlignment="1">
      <alignment wrapText="1"/>
    </xf>
    <xf numFmtId="0" fontId="14" fillId="0" borderId="0" xfId="0" applyFont="1" applyAlignment="1">
      <alignment horizontal="centerContinuous"/>
    </xf>
    <xf numFmtId="39" fontId="14" fillId="0" borderId="12" xfId="0" applyNumberFormat="1" applyFont="1" applyBorder="1" applyAlignment="1">
      <alignment horizontal="left"/>
    </xf>
    <xf numFmtId="39" fontId="14" fillId="0" borderId="13" xfId="0" applyNumberFormat="1" applyFont="1" applyBorder="1" applyAlignment="1">
      <alignment horizontal="left"/>
    </xf>
    <xf numFmtId="166" fontId="14" fillId="0" borderId="0" xfId="0" applyNumberFormat="1" applyFont="1"/>
    <xf numFmtId="0" fontId="17" fillId="0" borderId="13" xfId="0" applyFont="1" applyBorder="1"/>
    <xf numFmtId="39" fontId="14" fillId="0" borderId="12" xfId="0" applyNumberFormat="1" applyFont="1" applyBorder="1"/>
    <xf numFmtId="39" fontId="14" fillId="0" borderId="0" xfId="0" applyNumberFormat="1" applyFont="1"/>
    <xf numFmtId="39" fontId="14" fillId="0" borderId="13" xfId="0" applyNumberFormat="1" applyFont="1" applyBorder="1" applyAlignment="1">
      <alignment horizontal="center"/>
    </xf>
    <xf numFmtId="39" fontId="14" fillId="0" borderId="14" xfId="0" applyNumberFormat="1" applyFont="1" applyBorder="1" applyAlignment="1">
      <alignment horizontal="left"/>
    </xf>
    <xf numFmtId="0" fontId="17" fillId="0" borderId="8" xfId="0" applyFont="1" applyBorder="1"/>
    <xf numFmtId="39" fontId="14" fillId="0" borderId="15" xfId="0" applyNumberFormat="1" applyFont="1" applyBorder="1" applyAlignment="1">
      <alignment horizontal="center"/>
    </xf>
    <xf numFmtId="39" fontId="14" fillId="0" borderId="16" xfId="0" applyNumberFormat="1" applyFont="1" applyBorder="1" applyAlignment="1">
      <alignment horizontal="center"/>
    </xf>
    <xf numFmtId="39" fontId="17" fillId="0" borderId="12" xfId="0" applyNumberFormat="1" applyFont="1" applyBorder="1"/>
    <xf numFmtId="39" fontId="14" fillId="0" borderId="17" xfId="0" applyNumberFormat="1" applyFont="1" applyBorder="1" applyAlignment="1">
      <alignment horizontal="center"/>
    </xf>
    <xf numFmtId="39" fontId="17" fillId="0" borderId="12" xfId="0" applyNumberFormat="1" applyFont="1" applyBorder="1" applyAlignment="1">
      <alignment horizontal="right"/>
    </xf>
    <xf numFmtId="0" fontId="18" fillId="0" borderId="0" xfId="0" applyFont="1"/>
    <xf numFmtId="37" fontId="5" fillId="0" borderId="18" xfId="0" applyNumberFormat="1" applyFont="1" applyBorder="1"/>
    <xf numFmtId="3" fontId="17" fillId="0" borderId="0" xfId="0" applyNumberFormat="1" applyFont="1" applyAlignment="1">
      <alignment wrapText="1"/>
    </xf>
    <xf numFmtId="3" fontId="17" fillId="0" borderId="0" xfId="0" applyNumberFormat="1" applyFont="1"/>
    <xf numFmtId="37" fontId="19" fillId="0" borderId="18" xfId="0" applyNumberFormat="1" applyFont="1" applyBorder="1"/>
    <xf numFmtId="39" fontId="17" fillId="0" borderId="0" xfId="0" applyNumberFormat="1" applyFont="1" applyAlignment="1">
      <alignment horizontal="left"/>
    </xf>
    <xf numFmtId="37" fontId="19" fillId="0" borderId="19" xfId="0" applyNumberFormat="1" applyFont="1" applyBorder="1"/>
    <xf numFmtId="3" fontId="14" fillId="0" borderId="0" xfId="0" applyNumberFormat="1" applyFont="1" applyAlignment="1">
      <alignment wrapText="1"/>
    </xf>
    <xf numFmtId="39" fontId="14" fillId="0" borderId="20" xfId="0" applyNumberFormat="1" applyFont="1" applyBorder="1" applyAlignment="1">
      <alignment horizontal="center"/>
    </xf>
    <xf numFmtId="39" fontId="14" fillId="0" borderId="20" xfId="0" applyNumberFormat="1" applyFont="1" applyBorder="1" applyAlignment="1">
      <alignment horizontal="left"/>
    </xf>
    <xf numFmtId="167" fontId="17" fillId="0" borderId="20" xfId="0" applyNumberFormat="1" applyFont="1" applyBorder="1" applyAlignment="1">
      <alignment horizontal="center"/>
    </xf>
    <xf numFmtId="39" fontId="17" fillId="0" borderId="20" xfId="0" applyNumberFormat="1" applyFont="1" applyBorder="1" applyAlignment="1">
      <alignment horizontal="left"/>
    </xf>
    <xf numFmtId="37" fontId="17" fillId="0" borderId="20" xfId="0" applyNumberFormat="1" applyFont="1" applyBorder="1" applyAlignment="1">
      <alignment horizontal="right"/>
    </xf>
    <xf numFmtId="37" fontId="14" fillId="0" borderId="21" xfId="0" applyNumberFormat="1" applyFont="1" applyBorder="1" applyAlignment="1">
      <alignment horizontal="right"/>
    </xf>
    <xf numFmtId="37" fontId="19" fillId="0" borderId="22" xfId="0" applyNumberFormat="1" applyFont="1" applyBorder="1"/>
    <xf numFmtId="39" fontId="17" fillId="0" borderId="0" xfId="0" quotePrefix="1" applyNumberFormat="1" applyFont="1" applyAlignment="1">
      <alignment horizontal="left"/>
    </xf>
    <xf numFmtId="3" fontId="17" fillId="0" borderId="0" xfId="1" applyNumberFormat="1" applyFont="1"/>
    <xf numFmtId="37" fontId="19" fillId="0" borderId="23" xfId="0" applyNumberFormat="1" applyFont="1" applyBorder="1"/>
    <xf numFmtId="165" fontId="17" fillId="0" borderId="0" xfId="0" applyNumberFormat="1" applyFont="1"/>
    <xf numFmtId="39" fontId="14" fillId="0" borderId="24" xfId="0" applyNumberFormat="1" applyFont="1" applyBorder="1" applyAlignment="1">
      <alignment horizontal="center"/>
    </xf>
    <xf numFmtId="39" fontId="14" fillId="0" borderId="25" xfId="0" applyNumberFormat="1" applyFont="1" applyBorder="1" applyAlignment="1">
      <alignment horizontal="center"/>
    </xf>
    <xf numFmtId="37" fontId="17" fillId="0" borderId="0" xfId="0" applyNumberFormat="1" applyFont="1"/>
    <xf numFmtId="166" fontId="17" fillId="0" borderId="21" xfId="0" applyNumberFormat="1" applyFont="1" applyBorder="1" applyAlignment="1">
      <alignment horizontal="center"/>
    </xf>
    <xf numFmtId="37" fontId="19" fillId="0" borderId="26" xfId="0" applyNumberFormat="1" applyFont="1" applyBorder="1" applyAlignment="1">
      <alignment horizontal="right"/>
    </xf>
    <xf numFmtId="37" fontId="19" fillId="0" borderId="27" xfId="0" applyNumberFormat="1" applyFont="1" applyBorder="1"/>
    <xf numFmtId="37" fontId="14" fillId="0" borderId="20" xfId="0" applyNumberFormat="1" applyFont="1" applyBorder="1" applyAlignment="1">
      <alignment horizontal="center"/>
    </xf>
    <xf numFmtId="37" fontId="19" fillId="0" borderId="28" xfId="0" applyNumberFormat="1" applyFont="1" applyBorder="1"/>
    <xf numFmtId="166" fontId="17" fillId="0" borderId="20" xfId="0" applyNumberFormat="1" applyFont="1" applyBorder="1" applyAlignment="1">
      <alignment horizontal="center"/>
    </xf>
    <xf numFmtId="37" fontId="17" fillId="0" borderId="20" xfId="0" applyNumberFormat="1" applyFont="1" applyBorder="1" applyAlignment="1">
      <alignment horizontal="center"/>
    </xf>
    <xf numFmtId="0" fontId="20" fillId="0" borderId="0" xfId="0" applyFont="1" applyAlignment="1">
      <alignment wrapText="1"/>
    </xf>
    <xf numFmtId="0" fontId="17" fillId="0" borderId="20" xfId="0" applyFont="1" applyBorder="1"/>
    <xf numFmtId="165" fontId="19" fillId="0" borderId="20" xfId="1" applyNumberFormat="1" applyFont="1" applyBorder="1" applyProtection="1"/>
    <xf numFmtId="165" fontId="16" fillId="0" borderId="0" xfId="0" applyNumberFormat="1" applyFont="1" applyAlignment="1">
      <alignment wrapText="1"/>
    </xf>
    <xf numFmtId="165" fontId="19" fillId="0" borderId="23" xfId="1" applyNumberFormat="1" applyFont="1" applyBorder="1" applyProtection="1"/>
    <xf numFmtId="165" fontId="19" fillId="0" borderId="17" xfId="1" applyNumberFormat="1" applyFont="1" applyBorder="1" applyProtection="1"/>
    <xf numFmtId="39" fontId="17" fillId="0" borderId="29" xfId="0" applyNumberFormat="1" applyFont="1" applyBorder="1"/>
    <xf numFmtId="39" fontId="17" fillId="0" borderId="30" xfId="0" applyNumberFormat="1" applyFont="1" applyBorder="1"/>
    <xf numFmtId="165" fontId="5" fillId="3" borderId="20" xfId="1" applyNumberFormat="1" applyFont="1" applyFill="1" applyBorder="1" applyAlignment="1">
      <alignment horizontal="center" vertical="top"/>
    </xf>
    <xf numFmtId="0" fontId="21" fillId="0" borderId="13" xfId="0" applyFont="1" applyBorder="1"/>
    <xf numFmtId="0" fontId="17" fillId="0" borderId="12" xfId="0" applyFont="1" applyBorder="1" applyAlignment="1">
      <alignment wrapText="1"/>
    </xf>
    <xf numFmtId="165" fontId="17" fillId="0" borderId="0" xfId="1" applyNumberFormat="1" applyFont="1"/>
    <xf numFmtId="0" fontId="17" fillId="0" borderId="12" xfId="0" applyFont="1" applyBorder="1"/>
    <xf numFmtId="0" fontId="14" fillId="0" borderId="0" xfId="0" applyFont="1"/>
    <xf numFmtId="0" fontId="22" fillId="0" borderId="0" xfId="0" applyFont="1"/>
    <xf numFmtId="0" fontId="22" fillId="0" borderId="13" xfId="0" applyFont="1" applyBorder="1"/>
    <xf numFmtId="39" fontId="17" fillId="0" borderId="12" xfId="0" applyNumberFormat="1" applyFont="1" applyBorder="1" applyAlignment="1">
      <alignment horizontal="left"/>
    </xf>
    <xf numFmtId="165" fontId="19" fillId="0" borderId="0" xfId="1" applyNumberFormat="1" applyFont="1" applyBorder="1" applyAlignment="1">
      <alignment horizontal="left" vertical="top"/>
    </xf>
    <xf numFmtId="43" fontId="17" fillId="0" borderId="12" xfId="1" applyFont="1" applyBorder="1" applyAlignment="1">
      <alignment wrapText="1"/>
    </xf>
    <xf numFmtId="39" fontId="23" fillId="0" borderId="0" xfId="0" applyNumberFormat="1" applyFont="1" applyAlignment="1">
      <alignment horizontal="left"/>
    </xf>
    <xf numFmtId="0" fontId="23" fillId="0" borderId="0" xfId="0" applyFont="1"/>
    <xf numFmtId="39" fontId="23" fillId="0" borderId="0" xfId="0" applyNumberFormat="1" applyFont="1"/>
    <xf numFmtId="0" fontId="24" fillId="0" borderId="13" xfId="0" applyFont="1" applyBorder="1"/>
    <xf numFmtId="39" fontId="17" fillId="0" borderId="0" xfId="0" applyNumberFormat="1" applyFont="1"/>
    <xf numFmtId="0" fontId="19" fillId="0" borderId="13" xfId="0" applyFont="1" applyBorder="1"/>
    <xf numFmtId="0" fontId="17" fillId="0" borderId="31" xfId="0" applyFont="1" applyBorder="1"/>
    <xf numFmtId="0" fontId="17" fillId="0" borderId="32" xfId="0" applyFont="1" applyBorder="1"/>
    <xf numFmtId="0" fontId="19" fillId="0" borderId="33" xfId="0" applyFont="1" applyBorder="1"/>
    <xf numFmtId="0" fontId="8" fillId="0" borderId="0" xfId="0" applyFont="1" applyAlignment="1">
      <alignment horizontal="right"/>
    </xf>
    <xf numFmtId="3" fontId="8"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10" fillId="3" borderId="20" xfId="0" applyFont="1" applyFill="1" applyBorder="1" applyAlignment="1">
      <alignment horizontal="center" vertical="top"/>
    </xf>
    <xf numFmtId="14" fontId="12" fillId="3" borderId="20" xfId="0" applyNumberFormat="1" applyFont="1" applyFill="1" applyBorder="1" applyAlignment="1">
      <alignment horizontal="left" vertical="top"/>
    </xf>
    <xf numFmtId="1" fontId="10" fillId="3" borderId="20" xfId="0" applyNumberFormat="1" applyFont="1" applyFill="1" applyBorder="1" applyAlignment="1">
      <alignment horizontal="left" vertical="top"/>
    </xf>
    <xf numFmtId="0" fontId="10" fillId="3" borderId="20" xfId="0" applyFont="1" applyFill="1" applyBorder="1" applyAlignment="1">
      <alignment horizontal="left" vertical="top"/>
    </xf>
    <xf numFmtId="165" fontId="10" fillId="3" borderId="20" xfId="1" applyNumberFormat="1" applyFont="1" applyFill="1" applyBorder="1" applyAlignment="1">
      <alignment horizontal="left" vertical="top"/>
    </xf>
    <xf numFmtId="0" fontId="8" fillId="0" borderId="0" xfId="0" applyFont="1"/>
    <xf numFmtId="165" fontId="0" fillId="0" borderId="0" xfId="1" applyNumberFormat="1" applyFont="1"/>
    <xf numFmtId="3" fontId="8" fillId="0" borderId="0" xfId="0" applyNumberFormat="1" applyFont="1"/>
    <xf numFmtId="3" fontId="0" fillId="0" borderId="0" xfId="0" applyNumberFormat="1"/>
    <xf numFmtId="3" fontId="8" fillId="3" borderId="0" xfId="0" applyNumberFormat="1" applyFont="1" applyFill="1"/>
    <xf numFmtId="3" fontId="0" fillId="3" borderId="0" xfId="0" applyNumberFormat="1" applyFill="1"/>
    <xf numFmtId="165" fontId="0" fillId="3" borderId="0" xfId="1" applyNumberFormat="1" applyFont="1" applyFill="1"/>
    <xf numFmtId="0" fontId="0" fillId="3" borderId="0" xfId="0" applyFill="1"/>
    <xf numFmtId="0" fontId="8" fillId="3" borderId="0" xfId="0" applyFont="1" applyFill="1"/>
    <xf numFmtId="165" fontId="8" fillId="3" borderId="0" xfId="0" applyNumberFormat="1" applyFont="1" applyFill="1"/>
    <xf numFmtId="165" fontId="3" fillId="3" borderId="0" xfId="1" applyNumberFormat="1" applyFont="1" applyFill="1"/>
    <xf numFmtId="3" fontId="3" fillId="3" borderId="0" xfId="1" applyNumberFormat="1" applyFont="1" applyFill="1"/>
    <xf numFmtId="165" fontId="13" fillId="3" borderId="0" xfId="1" applyNumberFormat="1" applyFont="1" applyFill="1" applyBorder="1" applyAlignment="1">
      <alignment horizontal="left" vertical="top"/>
    </xf>
    <xf numFmtId="14" fontId="13" fillId="3" borderId="0" xfId="0" applyNumberFormat="1" applyFont="1" applyFill="1" applyAlignment="1">
      <alignment horizontal="left" vertical="top"/>
    </xf>
    <xf numFmtId="1" fontId="13" fillId="3" borderId="0" xfId="0" applyNumberFormat="1"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165" fontId="0" fillId="3" borderId="0" xfId="0" applyNumberFormat="1" applyFill="1"/>
    <xf numFmtId="165" fontId="3" fillId="3" borderId="0" xfId="0" applyNumberFormat="1" applyFont="1" applyFill="1"/>
    <xf numFmtId="165" fontId="5" fillId="3" borderId="0" xfId="0" applyNumberFormat="1" applyFont="1" applyFill="1" applyAlignment="1">
      <alignment horizontal="right"/>
    </xf>
    <xf numFmtId="0" fontId="5" fillId="3" borderId="0" xfId="0" applyFont="1" applyFill="1" applyAlignment="1">
      <alignment horizontal="right" vertical="top"/>
    </xf>
    <xf numFmtId="165" fontId="0" fillId="3" borderId="0" xfId="0" applyNumberFormat="1" applyFill="1" applyAlignment="1">
      <alignment horizontal="right"/>
    </xf>
    <xf numFmtId="0" fontId="9" fillId="3" borderId="0" xfId="0" applyFont="1" applyFill="1" applyAlignment="1">
      <alignment horizontal="right" vertical="top"/>
    </xf>
    <xf numFmtId="3" fontId="2" fillId="3" borderId="0" xfId="0" applyNumberFormat="1" applyFont="1" applyFill="1"/>
    <xf numFmtId="0" fontId="0" fillId="3" borderId="0" xfId="0" applyFill="1" applyAlignment="1">
      <alignment horizontal="left"/>
    </xf>
    <xf numFmtId="165" fontId="0" fillId="3" borderId="0" xfId="0" applyNumberFormat="1" applyFill="1" applyAlignment="1">
      <alignment horizontal="left"/>
    </xf>
    <xf numFmtId="3" fontId="0" fillId="3" borderId="0" xfId="0" applyNumberFormat="1" applyFill="1" applyAlignment="1">
      <alignment horizontal="left"/>
    </xf>
    <xf numFmtId="3" fontId="0" fillId="3" borderId="0" xfId="1" applyNumberFormat="1" applyFont="1" applyFill="1"/>
    <xf numFmtId="0" fontId="6" fillId="0" borderId="0" xfId="0" applyFont="1"/>
    <xf numFmtId="168" fontId="25" fillId="0" borderId="0" xfId="1" applyNumberFormat="1" applyFont="1" applyBorder="1" applyAlignment="1">
      <alignment horizontal="left" vertical="top"/>
    </xf>
    <xf numFmtId="0" fontId="4" fillId="0" borderId="0" xfId="0" applyFont="1"/>
    <xf numFmtId="14" fontId="10" fillId="0" borderId="20" xfId="0" applyNumberFormat="1" applyFont="1" applyBorder="1" applyAlignment="1">
      <alignment horizontal="center" vertical="top"/>
    </xf>
    <xf numFmtId="168" fontId="10" fillId="0" borderId="20" xfId="1" applyNumberFormat="1" applyFont="1" applyFill="1" applyBorder="1" applyAlignment="1">
      <alignment horizontal="left" vertical="top" wrapText="1"/>
    </xf>
    <xf numFmtId="0" fontId="10" fillId="0" borderId="20" xfId="0" applyFont="1" applyBorder="1" applyAlignment="1">
      <alignment horizontal="center" vertical="top"/>
    </xf>
    <xf numFmtId="0" fontId="6" fillId="0" borderId="0" xfId="0" applyFont="1" applyAlignment="1">
      <alignment vertical="top"/>
    </xf>
    <xf numFmtId="0" fontId="4" fillId="0" borderId="0" xfId="0" applyFont="1" applyAlignment="1">
      <alignment vertical="top"/>
    </xf>
    <xf numFmtId="14" fontId="13" fillId="3" borderId="20" xfId="0" applyNumberFormat="1" applyFont="1" applyFill="1" applyBorder="1" applyAlignment="1">
      <alignment horizontal="left" vertical="top"/>
    </xf>
    <xf numFmtId="1" fontId="11" fillId="3" borderId="20" xfId="0" applyNumberFormat="1" applyFont="1" applyFill="1" applyBorder="1" applyAlignment="1">
      <alignment horizontal="left" vertical="top"/>
    </xf>
    <xf numFmtId="0" fontId="13" fillId="3" borderId="20" xfId="0" applyFont="1" applyFill="1" applyBorder="1" applyAlignment="1">
      <alignment horizontal="left" vertical="top" wrapText="1"/>
    </xf>
    <xf numFmtId="165" fontId="5" fillId="3" borderId="20" xfId="1" applyNumberFormat="1" applyFont="1" applyFill="1" applyBorder="1" applyAlignment="1">
      <alignment horizontal="left" vertical="top"/>
    </xf>
    <xf numFmtId="168" fontId="5" fillId="3" borderId="20" xfId="1" quotePrefix="1" applyNumberFormat="1" applyFont="1" applyFill="1" applyBorder="1" applyAlignment="1">
      <alignment horizontal="left" vertical="top"/>
    </xf>
    <xf numFmtId="168" fontId="11" fillId="3" borderId="20" xfId="1" quotePrefix="1" applyNumberFormat="1" applyFont="1" applyFill="1" applyBorder="1" applyAlignment="1">
      <alignment horizontal="left" vertical="top"/>
    </xf>
    <xf numFmtId="0" fontId="27" fillId="0" borderId="0" xfId="0" applyFont="1" applyAlignment="1">
      <alignment vertical="top"/>
    </xf>
    <xf numFmtId="168" fontId="4" fillId="0" borderId="0" xfId="0" applyNumberFormat="1" applyFont="1"/>
    <xf numFmtId="168" fontId="4" fillId="0" borderId="0" xfId="1" applyNumberFormat="1" applyFont="1" applyAlignment="1">
      <alignment horizontal="left" vertical="top"/>
    </xf>
    <xf numFmtId="0" fontId="0" fillId="0" borderId="0" xfId="0" applyAlignment="1">
      <alignment wrapText="1"/>
    </xf>
    <xf numFmtId="0" fontId="0" fillId="0" borderId="20" xfId="0" applyBorder="1" applyAlignment="1">
      <alignment wrapText="1"/>
    </xf>
    <xf numFmtId="0" fontId="2" fillId="5" borderId="20" xfId="0" applyFont="1" applyFill="1" applyBorder="1" applyAlignment="1">
      <alignment vertical="center" wrapText="1"/>
    </xf>
    <xf numFmtId="0" fontId="27" fillId="0" borderId="20" xfId="0" applyFont="1" applyBorder="1" applyAlignment="1">
      <alignment wrapText="1"/>
    </xf>
    <xf numFmtId="0" fontId="27" fillId="0" borderId="0" xfId="0" applyFont="1" applyAlignment="1">
      <alignment wrapText="1"/>
    </xf>
    <xf numFmtId="0" fontId="30" fillId="6" borderId="20" xfId="0" applyFont="1" applyFill="1" applyBorder="1" applyAlignment="1">
      <alignment horizontal="center" wrapText="1"/>
    </xf>
    <xf numFmtId="0" fontId="30" fillId="6" borderId="20" xfId="0" applyFont="1" applyFill="1" applyBorder="1" applyAlignment="1">
      <alignment horizontal="center"/>
    </xf>
    <xf numFmtId="0" fontId="30" fillId="0" borderId="0" xfId="7" applyFont="1" applyAlignment="1">
      <alignment wrapText="1"/>
    </xf>
    <xf numFmtId="0" fontId="30" fillId="0" borderId="0" xfId="7" applyFont="1" applyAlignment="1">
      <alignment horizontal="center"/>
    </xf>
    <xf numFmtId="174" fontId="30" fillId="0" borderId="0" xfId="8" applyNumberFormat="1" applyFont="1"/>
    <xf numFmtId="174" fontId="30" fillId="0" borderId="0" xfId="9" applyNumberFormat="1" applyFont="1"/>
    <xf numFmtId="0" fontId="30" fillId="0" borderId="0" xfId="7" applyFont="1"/>
    <xf numFmtId="0" fontId="29" fillId="0" borderId="0" xfId="7" applyFont="1" applyAlignment="1">
      <alignment vertical="top" wrapText="1"/>
    </xf>
    <xf numFmtId="174" fontId="29" fillId="0" borderId="0" xfId="8" applyNumberFormat="1" applyFont="1" applyBorder="1" applyAlignment="1">
      <alignment vertical="top" wrapText="1"/>
    </xf>
    <xf numFmtId="174" fontId="31" fillId="0" borderId="0" xfId="9" applyNumberFormat="1" applyFont="1" applyBorder="1" applyAlignment="1">
      <alignment horizontal="left" vertical="center" wrapText="1"/>
    </xf>
    <xf numFmtId="0" fontId="35" fillId="0" borderId="0" xfId="7" applyFont="1" applyAlignment="1">
      <alignment vertical="top" wrapText="1"/>
    </xf>
    <xf numFmtId="0" fontId="30" fillId="0" borderId="20" xfId="7" applyFont="1" applyBorder="1" applyAlignment="1">
      <alignment horizontal="left" vertical="top" wrapText="1"/>
    </xf>
    <xf numFmtId="0" fontId="29" fillId="0" borderId="20" xfId="7" applyFont="1" applyBorder="1" applyAlignment="1">
      <alignment horizontal="left" vertical="top" wrapText="1"/>
    </xf>
    <xf numFmtId="0" fontId="29" fillId="0" borderId="20" xfId="7" applyFont="1" applyBorder="1" applyAlignment="1">
      <alignment horizontal="center" vertical="top" wrapText="1"/>
    </xf>
    <xf numFmtId="174" fontId="29" fillId="0" borderId="20" xfId="8" applyNumberFormat="1" applyFont="1" applyFill="1" applyBorder="1" applyAlignment="1">
      <alignment horizontal="left" vertical="top" wrapText="1"/>
    </xf>
    <xf numFmtId="174" fontId="29" fillId="0" borderId="20" xfId="9" applyNumberFormat="1" applyFont="1" applyBorder="1" applyAlignment="1">
      <alignment horizontal="left" vertical="top" wrapText="1"/>
    </xf>
    <xf numFmtId="0" fontId="30" fillId="3" borderId="20" xfId="7" applyFont="1" applyFill="1" applyBorder="1" applyAlignment="1">
      <alignment vertical="top" wrapText="1"/>
    </xf>
    <xf numFmtId="0" fontId="30" fillId="3" borderId="20" xfId="7" applyFont="1" applyFill="1" applyBorder="1" applyAlignment="1">
      <alignment wrapText="1"/>
    </xf>
    <xf numFmtId="0" fontId="30" fillId="3" borderId="20" xfId="7" applyFont="1" applyFill="1" applyBorder="1" applyAlignment="1">
      <alignment horizontal="center" wrapText="1"/>
    </xf>
    <xf numFmtId="174" fontId="30" fillId="3" borderId="20" xfId="8" applyNumberFormat="1" applyFont="1" applyFill="1" applyBorder="1" applyAlignment="1">
      <alignment horizontal="left" wrapText="1"/>
    </xf>
    <xf numFmtId="174" fontId="30" fillId="3" borderId="20" xfId="9" applyNumberFormat="1" applyFont="1" applyFill="1" applyBorder="1" applyAlignment="1">
      <alignment horizontal="left" wrapText="1"/>
    </xf>
    <xf numFmtId="0" fontId="30" fillId="3" borderId="20" xfId="7" applyFont="1" applyFill="1" applyBorder="1"/>
    <xf numFmtId="0" fontId="30" fillId="3" borderId="0" xfId="7" applyFont="1" applyFill="1"/>
    <xf numFmtId="2" fontId="30" fillId="3" borderId="20" xfId="7" applyNumberFormat="1" applyFont="1" applyFill="1" applyBorder="1" applyAlignment="1">
      <alignment vertical="top" wrapText="1"/>
    </xf>
    <xf numFmtId="0" fontId="30" fillId="3" borderId="20" xfId="7" applyFont="1" applyFill="1" applyBorder="1" applyAlignment="1">
      <alignment horizontal="left" vertical="center" wrapText="1"/>
    </xf>
    <xf numFmtId="0" fontId="30" fillId="3" borderId="20" xfId="7" applyFont="1" applyFill="1" applyBorder="1" applyAlignment="1">
      <alignment horizontal="center" vertical="center" wrapText="1"/>
    </xf>
    <xf numFmtId="174" fontId="30" fillId="3" borderId="20" xfId="8" applyNumberFormat="1" applyFont="1" applyFill="1" applyBorder="1" applyAlignment="1">
      <alignment horizontal="left" vertical="center" wrapText="1"/>
    </xf>
    <xf numFmtId="0" fontId="31" fillId="3" borderId="20" xfId="7" applyFont="1" applyFill="1" applyBorder="1"/>
    <xf numFmtId="0" fontId="31" fillId="3" borderId="0" xfId="7" applyFont="1" applyFill="1"/>
    <xf numFmtId="0" fontId="29" fillId="0" borderId="20" xfId="7" applyFont="1" applyBorder="1" applyAlignment="1">
      <alignment wrapText="1"/>
    </xf>
    <xf numFmtId="0" fontId="30" fillId="0" borderId="20" xfId="7" applyFont="1" applyBorder="1"/>
    <xf numFmtId="0" fontId="30" fillId="0" borderId="20" xfId="7" applyFont="1" applyBorder="1" applyAlignment="1">
      <alignment wrapText="1"/>
    </xf>
    <xf numFmtId="0" fontId="30" fillId="0" borderId="20" xfId="7" applyFont="1" applyBorder="1" applyAlignment="1">
      <alignment horizontal="center"/>
    </xf>
    <xf numFmtId="174" fontId="30" fillId="0" borderId="20" xfId="8" applyNumberFormat="1" applyFont="1" applyBorder="1"/>
    <xf numFmtId="174" fontId="29" fillId="0" borderId="20" xfId="9" applyNumberFormat="1" applyFont="1" applyBorder="1"/>
    <xf numFmtId="174" fontId="29" fillId="0" borderId="0" xfId="9" applyNumberFormat="1" applyFont="1"/>
    <xf numFmtId="0" fontId="27" fillId="0" borderId="0" xfId="0" applyFont="1"/>
    <xf numFmtId="164" fontId="4" fillId="0" borderId="0" xfId="5" applyFont="1" applyFill="1"/>
    <xf numFmtId="0" fontId="4" fillId="0" borderId="0" xfId="0" applyFont="1" applyAlignment="1">
      <alignment wrapText="1"/>
    </xf>
    <xf numFmtId="0" fontId="27" fillId="0" borderId="20" xfId="0" applyFont="1" applyBorder="1"/>
    <xf numFmtId="165" fontId="27" fillId="0" borderId="20" xfId="1" applyNumberFormat="1" applyFont="1" applyFill="1" applyBorder="1"/>
    <xf numFmtId="0" fontId="4" fillId="0" borderId="20" xfId="0" applyFont="1" applyBorder="1"/>
    <xf numFmtId="165" fontId="4" fillId="0" borderId="20" xfId="1" applyNumberFormat="1" applyFont="1" applyFill="1" applyBorder="1"/>
    <xf numFmtId="0" fontId="4" fillId="0" borderId="20" xfId="0" applyFont="1" applyBorder="1" applyAlignment="1">
      <alignment wrapText="1"/>
    </xf>
    <xf numFmtId="164" fontId="4" fillId="0" borderId="20" xfId="5" applyFont="1" applyFill="1" applyBorder="1"/>
    <xf numFmtId="0" fontId="4" fillId="0" borderId="20" xfId="0" applyFont="1" applyBorder="1" applyAlignment="1">
      <alignment horizontal="center"/>
    </xf>
    <xf numFmtId="165" fontId="4" fillId="0" borderId="20" xfId="1" applyNumberFormat="1" applyFont="1" applyFill="1" applyBorder="1" applyAlignment="1">
      <alignment horizontal="center" vertical="center"/>
    </xf>
    <xf numFmtId="164" fontId="4" fillId="0" borderId="20" xfId="5" applyFont="1" applyFill="1" applyBorder="1" applyAlignment="1">
      <alignment horizontal="center" vertical="center"/>
    </xf>
    <xf numFmtId="0" fontId="4" fillId="0" borderId="0" xfId="0" applyFont="1" applyAlignment="1">
      <alignment vertical="center" wrapText="1"/>
    </xf>
    <xf numFmtId="0" fontId="4" fillId="0" borderId="20" xfId="0" applyFont="1" applyBorder="1" applyAlignment="1">
      <alignment horizontal="left" vertical="center" wrapText="1"/>
    </xf>
    <xf numFmtId="164" fontId="4" fillId="0" borderId="20" xfId="5" applyFont="1" applyFill="1" applyBorder="1" applyAlignment="1">
      <alignment vertical="center"/>
    </xf>
    <xf numFmtId="0" fontId="4" fillId="0" borderId="20" xfId="0" applyFont="1" applyBorder="1" applyAlignment="1">
      <alignment horizontal="center" vertical="center"/>
    </xf>
    <xf numFmtId="164" fontId="4" fillId="0" borderId="20" xfId="5" applyFont="1" applyFill="1" applyBorder="1" applyAlignment="1">
      <alignment horizontal="right" vertical="center"/>
    </xf>
    <xf numFmtId="0" fontId="4" fillId="0" borderId="20" xfId="0" applyFont="1" applyBorder="1" applyAlignment="1">
      <alignment horizontal="justify" vertical="center" wrapText="1"/>
    </xf>
    <xf numFmtId="0" fontId="27" fillId="0" borderId="29" xfId="0" applyFont="1" applyBorder="1" applyAlignment="1">
      <alignment wrapText="1"/>
    </xf>
    <xf numFmtId="164" fontId="27" fillId="0" borderId="20" xfId="5" applyFont="1" applyFill="1" applyBorder="1" applyAlignment="1">
      <alignment horizontal="center" vertical="center"/>
    </xf>
    <xf numFmtId="0" fontId="3" fillId="0" borderId="0" xfId="0" applyFont="1"/>
    <xf numFmtId="164" fontId="27" fillId="0" borderId="20" xfId="5" applyFont="1" applyFill="1" applyBorder="1"/>
    <xf numFmtId="9" fontId="4" fillId="0" borderId="20" xfId="6" applyFont="1" applyFill="1" applyBorder="1" applyAlignment="1">
      <alignment horizontal="center" vertical="center"/>
    </xf>
    <xf numFmtId="165" fontId="0" fillId="0" borderId="0" xfId="0" applyNumberFormat="1"/>
    <xf numFmtId="165" fontId="4" fillId="0" borderId="20" xfId="1" applyNumberFormat="1" applyFont="1" applyFill="1" applyBorder="1" applyAlignment="1">
      <alignment vertical="center"/>
    </xf>
    <xf numFmtId="0" fontId="4" fillId="0" borderId="20" xfId="0" applyFont="1" applyBorder="1" applyAlignment="1">
      <alignment horizontal="left"/>
    </xf>
    <xf numFmtId="165" fontId="4" fillId="0" borderId="20" xfId="1" applyNumberFormat="1" applyFont="1" applyFill="1" applyBorder="1" applyAlignment="1">
      <alignment horizontal="center" vertical="center" wrapText="1"/>
    </xf>
    <xf numFmtId="164" fontId="4" fillId="0" borderId="20" xfId="5" applyFont="1" applyFill="1" applyBorder="1" applyAlignment="1">
      <alignment horizontal="center" vertical="center" wrapText="1"/>
    </xf>
    <xf numFmtId="0" fontId="27" fillId="0" borderId="30" xfId="0" applyFont="1" applyBorder="1"/>
    <xf numFmtId="0" fontId="4" fillId="0" borderId="29" xfId="0" applyFont="1" applyBorder="1" applyAlignment="1">
      <alignment wrapText="1"/>
    </xf>
    <xf numFmtId="0" fontId="4" fillId="0" borderId="30" xfId="0" applyFont="1" applyBorder="1"/>
    <xf numFmtId="0" fontId="0" fillId="2" borderId="0" xfId="0" applyFill="1"/>
    <xf numFmtId="0" fontId="33" fillId="3" borderId="0" xfId="0" applyFont="1" applyFill="1"/>
    <xf numFmtId="0" fontId="33" fillId="7" borderId="0" xfId="0" applyFont="1" applyFill="1"/>
    <xf numFmtId="0" fontId="0" fillId="7" borderId="0" xfId="0" applyFill="1"/>
    <xf numFmtId="164" fontId="0" fillId="0" borderId="0" xfId="5" applyFont="1"/>
    <xf numFmtId="165" fontId="27" fillId="0" borderId="29" xfId="1" applyNumberFormat="1" applyFont="1" applyFill="1" applyBorder="1"/>
    <xf numFmtId="165" fontId="4" fillId="0" borderId="29" xfId="1" applyNumberFormat="1" applyFont="1" applyFill="1" applyBorder="1"/>
    <xf numFmtId="164" fontId="4" fillId="0" borderId="29" xfId="5" applyFont="1" applyFill="1" applyBorder="1"/>
    <xf numFmtId="164" fontId="4" fillId="0" borderId="29" xfId="5" applyFont="1" applyFill="1" applyBorder="1" applyAlignment="1">
      <alignment horizontal="center" vertical="center"/>
    </xf>
    <xf numFmtId="164" fontId="4" fillId="0" borderId="29" xfId="5" applyFont="1" applyFill="1" applyBorder="1" applyAlignment="1">
      <alignment vertical="center"/>
    </xf>
    <xf numFmtId="164" fontId="4" fillId="0" borderId="29" xfId="5" applyFont="1" applyFill="1" applyBorder="1" applyAlignment="1">
      <alignment horizontal="right" vertical="center"/>
    </xf>
    <xf numFmtId="164" fontId="27" fillId="0" borderId="29" xfId="5" applyFont="1" applyFill="1" applyBorder="1" applyAlignment="1">
      <alignment horizontal="center" vertical="center"/>
    </xf>
    <xf numFmtId="164" fontId="27" fillId="0" borderId="29" xfId="5" applyFont="1" applyFill="1" applyBorder="1"/>
    <xf numFmtId="0" fontId="0" fillId="0" borderId="20" xfId="0" applyBorder="1"/>
    <xf numFmtId="0" fontId="3" fillId="0" borderId="20" xfId="0" applyFont="1" applyBorder="1"/>
    <xf numFmtId="165" fontId="0" fillId="0" borderId="20" xfId="0" applyNumberFormat="1" applyBorder="1"/>
    <xf numFmtId="0" fontId="0" fillId="3" borderId="20" xfId="0" applyFill="1" applyBorder="1"/>
    <xf numFmtId="164" fontId="0" fillId="0" borderId="20" xfId="0" applyNumberFormat="1" applyBorder="1"/>
    <xf numFmtId="9" fontId="0" fillId="0" borderId="20" xfId="6" applyFont="1" applyBorder="1"/>
    <xf numFmtId="0" fontId="33" fillId="3" borderId="20" xfId="0" applyFont="1" applyFill="1" applyBorder="1"/>
    <xf numFmtId="0" fontId="2" fillId="0" borderId="20" xfId="0" applyFont="1" applyBorder="1"/>
    <xf numFmtId="0" fontId="2" fillId="0" borderId="0" xfId="0" applyFont="1"/>
    <xf numFmtId="14" fontId="0" fillId="0" borderId="3" xfId="0" applyNumberFormat="1" applyBorder="1"/>
    <xf numFmtId="165" fontId="0" fillId="0" borderId="3" xfId="1" applyNumberFormat="1" applyFont="1" applyBorder="1"/>
    <xf numFmtId="0" fontId="0" fillId="0" borderId="3" xfId="0" applyBorder="1" applyAlignment="1">
      <alignment wrapText="1"/>
    </xf>
    <xf numFmtId="43" fontId="0" fillId="0" borderId="0" xfId="1" applyFont="1"/>
    <xf numFmtId="0" fontId="0" fillId="0" borderId="20" xfId="0" applyFill="1" applyBorder="1" applyAlignment="1">
      <alignment wrapText="1"/>
    </xf>
    <xf numFmtId="165" fontId="0" fillId="0" borderId="20" xfId="1" applyNumberFormat="1" applyFont="1" applyBorder="1"/>
    <xf numFmtId="0" fontId="0" fillId="0" borderId="0" xfId="0" applyBorder="1" applyAlignment="1">
      <alignment wrapText="1"/>
    </xf>
    <xf numFmtId="0" fontId="0" fillId="0" borderId="3" xfId="0" applyFill="1" applyBorder="1" applyAlignment="1">
      <alignment wrapText="1"/>
    </xf>
    <xf numFmtId="0" fontId="28" fillId="8" borderId="3" xfId="0" applyFont="1" applyFill="1" applyBorder="1"/>
    <xf numFmtId="165" fontId="39" fillId="8" borderId="3" xfId="0" applyNumberFormat="1" applyFont="1" applyFill="1" applyBorder="1"/>
    <xf numFmtId="0" fontId="2" fillId="0" borderId="3" xfId="0" applyFont="1" applyBorder="1"/>
    <xf numFmtId="0" fontId="4" fillId="0" borderId="20" xfId="0" applyFont="1" applyBorder="1" applyAlignment="1">
      <alignment wrapText="1"/>
    </xf>
    <xf numFmtId="0" fontId="0" fillId="3" borderId="20" xfId="0" applyFill="1" applyBorder="1" applyAlignment="1">
      <alignment vertical="center" wrapText="1"/>
    </xf>
    <xf numFmtId="0" fontId="0" fillId="3" borderId="20" xfId="0" applyFill="1" applyBorder="1" applyAlignment="1">
      <alignment horizontal="right"/>
    </xf>
    <xf numFmtId="0" fontId="39" fillId="0" borderId="0" xfId="0" applyFont="1"/>
    <xf numFmtId="0" fontId="0" fillId="8" borderId="20" xfId="0" applyFill="1" applyBorder="1"/>
    <xf numFmtId="0" fontId="0" fillId="0" borderId="37" xfId="0" applyBorder="1"/>
    <xf numFmtId="0" fontId="2" fillId="0" borderId="36" xfId="0" applyFont="1" applyBorder="1" applyAlignment="1">
      <alignment horizontal="left" vertical="center"/>
    </xf>
    <xf numFmtId="0" fontId="40" fillId="0" borderId="0" xfId="0" applyFont="1"/>
    <xf numFmtId="14" fontId="41" fillId="3" borderId="20" xfId="0" applyNumberFormat="1" applyFont="1" applyFill="1" applyBorder="1" applyAlignment="1">
      <alignment horizontal="left" vertical="top"/>
    </xf>
    <xf numFmtId="1" fontId="41" fillId="3" borderId="20" xfId="0" applyNumberFormat="1" applyFont="1" applyFill="1" applyBorder="1" applyAlignment="1">
      <alignment horizontal="left" vertical="top"/>
    </xf>
    <xf numFmtId="0" fontId="41" fillId="3" borderId="20" xfId="0" applyFont="1" applyFill="1" applyBorder="1" applyAlignment="1">
      <alignment horizontal="left" vertical="top"/>
    </xf>
    <xf numFmtId="0" fontId="41" fillId="3" borderId="20" xfId="0" applyFont="1" applyFill="1" applyBorder="1" applyAlignment="1">
      <alignment horizontal="left" vertical="top" wrapText="1"/>
    </xf>
    <xf numFmtId="165" fontId="41" fillId="3" borderId="20" xfId="1" applyNumberFormat="1" applyFont="1" applyFill="1" applyBorder="1" applyAlignment="1">
      <alignment horizontal="left" vertical="top"/>
    </xf>
    <xf numFmtId="0" fontId="42" fillId="3" borderId="20" xfId="0" applyFont="1" applyFill="1" applyBorder="1" applyAlignment="1">
      <alignment horizontal="center" vertical="top"/>
    </xf>
    <xf numFmtId="14" fontId="42" fillId="3" borderId="20" xfId="0" applyNumberFormat="1" applyFont="1" applyFill="1" applyBorder="1" applyAlignment="1">
      <alignment horizontal="left" vertical="top"/>
    </xf>
    <xf numFmtId="1" fontId="42" fillId="3" borderId="20" xfId="0" applyNumberFormat="1" applyFont="1" applyFill="1" applyBorder="1" applyAlignment="1">
      <alignment horizontal="left" vertical="top"/>
    </xf>
    <xf numFmtId="0" fontId="42" fillId="3" borderId="20" xfId="0" applyFont="1" applyFill="1" applyBorder="1" applyAlignment="1">
      <alignment horizontal="left" vertical="top"/>
    </xf>
    <xf numFmtId="0" fontId="42" fillId="3" borderId="20" xfId="0" applyFont="1" applyFill="1" applyBorder="1" applyAlignment="1">
      <alignment horizontal="left" vertical="top" wrapText="1"/>
    </xf>
    <xf numFmtId="165" fontId="42" fillId="3" borderId="20" xfId="1" applyNumberFormat="1" applyFont="1" applyFill="1" applyBorder="1" applyAlignment="1">
      <alignment horizontal="left" vertical="top"/>
    </xf>
    <xf numFmtId="3" fontId="42" fillId="3" borderId="20" xfId="1" applyNumberFormat="1" applyFont="1" applyFill="1" applyBorder="1" applyAlignment="1">
      <alignment horizontal="left" vertical="top"/>
    </xf>
    <xf numFmtId="0" fontId="43" fillId="0" borderId="0" xfId="0" applyFont="1" applyAlignment="1">
      <alignment horizontal="right"/>
    </xf>
    <xf numFmtId="14" fontId="44" fillId="3" borderId="20" xfId="0" applyNumberFormat="1" applyFont="1" applyFill="1" applyBorder="1" applyAlignment="1">
      <alignment horizontal="left" vertical="top"/>
    </xf>
    <xf numFmtId="0" fontId="45" fillId="0" borderId="0" xfId="0" applyFont="1"/>
    <xf numFmtId="1" fontId="44" fillId="3" borderId="20" xfId="0" applyNumberFormat="1" applyFont="1" applyFill="1" applyBorder="1" applyAlignment="1">
      <alignment horizontal="left" vertical="top"/>
    </xf>
    <xf numFmtId="0" fontId="44" fillId="3" borderId="20" xfId="0" applyFont="1" applyFill="1" applyBorder="1" applyAlignment="1">
      <alignment horizontal="left" vertical="top"/>
    </xf>
    <xf numFmtId="0" fontId="44" fillId="3" borderId="20" xfId="0" applyFont="1" applyFill="1" applyBorder="1" applyAlignment="1">
      <alignment horizontal="left" vertical="top" wrapText="1"/>
    </xf>
    <xf numFmtId="3" fontId="44" fillId="3" borderId="20" xfId="1" applyNumberFormat="1" applyFont="1" applyFill="1" applyBorder="1" applyAlignment="1">
      <alignment horizontal="left" vertical="top"/>
    </xf>
    <xf numFmtId="165" fontId="44" fillId="3" borderId="20" xfId="1" applyNumberFormat="1" applyFont="1" applyFill="1" applyBorder="1" applyAlignment="1">
      <alignment horizontal="left" vertical="top"/>
    </xf>
    <xf numFmtId="0" fontId="40" fillId="0" borderId="3" xfId="0" applyFont="1" applyBorder="1" applyAlignment="1">
      <alignment wrapText="1"/>
    </xf>
    <xf numFmtId="0" fontId="40" fillId="0" borderId="20" xfId="0" applyFont="1" applyFill="1" applyBorder="1" applyAlignment="1">
      <alignment wrapText="1"/>
    </xf>
    <xf numFmtId="0" fontId="40" fillId="0" borderId="0" xfId="0" applyFont="1" applyBorder="1" applyAlignment="1">
      <alignment wrapText="1"/>
    </xf>
    <xf numFmtId="0" fontId="40" fillId="0" borderId="3" xfId="0" applyFont="1" applyFill="1" applyBorder="1" applyAlignment="1">
      <alignment wrapText="1"/>
    </xf>
    <xf numFmtId="0" fontId="40" fillId="0" borderId="20" xfId="0" applyFont="1" applyBorder="1" applyAlignment="1">
      <alignment vertical="top" wrapText="1"/>
    </xf>
    <xf numFmtId="0" fontId="39" fillId="0" borderId="20" xfId="0" applyFont="1" applyBorder="1" applyAlignment="1">
      <alignment vertical="top" wrapText="1"/>
    </xf>
    <xf numFmtId="165" fontId="40" fillId="0" borderId="3" xfId="1" applyNumberFormat="1" applyFont="1" applyBorder="1" applyAlignment="1">
      <alignment vertical="top"/>
    </xf>
    <xf numFmtId="14" fontId="46" fillId="3" borderId="3" xfId="0" applyNumberFormat="1" applyFont="1" applyFill="1" applyBorder="1" applyAlignment="1">
      <alignment vertical="top"/>
    </xf>
    <xf numFmtId="0" fontId="40" fillId="3" borderId="3" xfId="0" applyFont="1" applyFill="1" applyBorder="1" applyAlignment="1">
      <alignment wrapText="1"/>
    </xf>
    <xf numFmtId="14" fontId="0" fillId="0" borderId="20" xfId="0" applyNumberFormat="1" applyFont="1" applyBorder="1"/>
    <xf numFmtId="0" fontId="0" fillId="0" borderId="20" xfId="0" applyFont="1" applyBorder="1" applyAlignment="1">
      <alignment vertical="top" wrapText="1"/>
    </xf>
    <xf numFmtId="0" fontId="0" fillId="0" borderId="3" xfId="0" applyFont="1" applyBorder="1" applyAlignment="1">
      <alignment wrapText="1"/>
    </xf>
    <xf numFmtId="165" fontId="1" fillId="0" borderId="20" xfId="1" applyNumberFormat="1" applyFont="1" applyBorder="1"/>
    <xf numFmtId="165" fontId="47" fillId="3" borderId="20" xfId="1" applyNumberFormat="1" applyFont="1" applyFill="1" applyBorder="1" applyAlignment="1">
      <alignment horizontal="left" vertical="top"/>
    </xf>
    <xf numFmtId="0" fontId="2" fillId="0" borderId="20" xfId="0" applyFont="1" applyBorder="1" applyAlignment="1">
      <alignment horizontal="center"/>
    </xf>
    <xf numFmtId="0" fontId="45" fillId="3" borderId="0" xfId="0" applyFont="1" applyFill="1"/>
    <xf numFmtId="14" fontId="48" fillId="3" borderId="0" xfId="0" applyNumberFormat="1" applyFont="1" applyFill="1" applyAlignment="1">
      <alignment horizontal="left" vertical="top"/>
    </xf>
    <xf numFmtId="1" fontId="48" fillId="3" borderId="0" xfId="0" applyNumberFormat="1" applyFont="1" applyFill="1" applyAlignment="1">
      <alignment horizontal="left" vertical="top"/>
    </xf>
    <xf numFmtId="0" fontId="48" fillId="3" borderId="0" xfId="0" applyFont="1" applyFill="1" applyAlignment="1">
      <alignment horizontal="left" vertical="top"/>
    </xf>
    <xf numFmtId="0" fontId="48" fillId="3" borderId="0" xfId="0" applyFont="1" applyFill="1" applyAlignment="1">
      <alignment horizontal="left" vertical="top" wrapText="1"/>
    </xf>
    <xf numFmtId="165" fontId="48" fillId="3" borderId="0" xfId="1" applyNumberFormat="1" applyFont="1" applyFill="1" applyBorder="1" applyAlignment="1">
      <alignment horizontal="left" vertical="top"/>
    </xf>
    <xf numFmtId="9" fontId="2" fillId="0" borderId="20" xfId="6" applyFont="1" applyBorder="1"/>
    <xf numFmtId="0" fontId="0" fillId="0" borderId="20" xfId="0" applyFont="1" applyBorder="1"/>
    <xf numFmtId="0" fontId="4" fillId="0" borderId="29" xfId="0" applyFont="1" applyBorder="1" applyAlignment="1">
      <alignment horizontal="justify" vertical="center" wrapText="1"/>
    </xf>
    <xf numFmtId="165" fontId="2" fillId="0" borderId="20" xfId="1" applyNumberFormat="1" applyFont="1" applyBorder="1"/>
    <xf numFmtId="165" fontId="27" fillId="0" borderId="29" xfId="1" applyNumberFormat="1" applyFont="1" applyFill="1" applyBorder="1" applyAlignment="1">
      <alignment horizontal="center" vertical="center"/>
    </xf>
    <xf numFmtId="165" fontId="2" fillId="0" borderId="20" xfId="1" applyNumberFormat="1" applyFont="1" applyBorder="1" applyAlignment="1">
      <alignment wrapText="1"/>
    </xf>
    <xf numFmtId="165" fontId="0" fillId="0" borderId="20" xfId="1" applyNumberFormat="1" applyFont="1" applyBorder="1" applyAlignment="1">
      <alignment wrapText="1"/>
    </xf>
    <xf numFmtId="164" fontId="2" fillId="0" borderId="20" xfId="0" applyNumberFormat="1" applyFont="1" applyBorder="1"/>
    <xf numFmtId="165" fontId="27" fillId="0" borderId="20" xfId="1" applyNumberFormat="1" applyFont="1" applyBorder="1"/>
    <xf numFmtId="165" fontId="2" fillId="0" borderId="20" xfId="0" applyNumberFormat="1" applyFont="1" applyBorder="1" applyAlignment="1">
      <alignment wrapText="1"/>
    </xf>
    <xf numFmtId="165" fontId="2" fillId="0" borderId="20" xfId="0" applyNumberFormat="1" applyFont="1" applyBorder="1"/>
    <xf numFmtId="164" fontId="27" fillId="0" borderId="20" xfId="0" applyNumberFormat="1" applyFont="1" applyBorder="1"/>
    <xf numFmtId="43" fontId="3" fillId="0" borderId="0" xfId="1" applyFont="1"/>
    <xf numFmtId="43" fontId="0" fillId="0" borderId="0" xfId="0" applyNumberFormat="1"/>
    <xf numFmtId="165" fontId="4" fillId="0" borderId="20" xfId="1" applyNumberFormat="1" applyFont="1" applyBorder="1"/>
    <xf numFmtId="164" fontId="0" fillId="0" borderId="0" xfId="0" applyNumberFormat="1"/>
    <xf numFmtId="164" fontId="0" fillId="0" borderId="20" xfId="5" applyFont="1" applyBorder="1"/>
    <xf numFmtId="164" fontId="27" fillId="3" borderId="20" xfId="5" applyFont="1" applyFill="1" applyBorder="1"/>
    <xf numFmtId="164" fontId="2" fillId="0" borderId="20" xfId="5" applyFont="1" applyBorder="1" applyAlignment="1">
      <alignment wrapText="1"/>
    </xf>
    <xf numFmtId="164" fontId="0" fillId="0" borderId="20" xfId="5" applyFont="1" applyBorder="1" applyAlignment="1">
      <alignment wrapText="1"/>
    </xf>
    <xf numFmtId="164" fontId="4" fillId="0" borderId="20" xfId="0" applyNumberFormat="1" applyFont="1" applyBorder="1"/>
    <xf numFmtId="164" fontId="27" fillId="3" borderId="20" xfId="0" applyNumberFormat="1" applyFont="1" applyFill="1" applyBorder="1"/>
    <xf numFmtId="165" fontId="2" fillId="9" borderId="20" xfId="0" applyNumberFormat="1" applyFont="1" applyFill="1" applyBorder="1" applyAlignment="1">
      <alignment wrapText="1"/>
    </xf>
    <xf numFmtId="164" fontId="27" fillId="2" borderId="29" xfId="5" applyFont="1" applyFill="1" applyBorder="1"/>
    <xf numFmtId="9" fontId="2" fillId="10" borderId="20" xfId="6" applyFont="1" applyFill="1" applyBorder="1"/>
    <xf numFmtId="0" fontId="0" fillId="0" borderId="29" xfId="0" applyBorder="1"/>
    <xf numFmtId="0" fontId="2" fillId="0" borderId="29" xfId="0" applyFont="1" applyBorder="1"/>
    <xf numFmtId="0" fontId="26" fillId="0" borderId="0" xfId="0" applyFont="1" applyAlignment="1">
      <alignment horizontal="center"/>
    </xf>
    <xf numFmtId="39" fontId="26" fillId="0" borderId="20" xfId="0" applyNumberFormat="1" applyFont="1" applyBorder="1" applyAlignment="1">
      <alignment horizontal="center"/>
    </xf>
    <xf numFmtId="0" fontId="26" fillId="0" borderId="20" xfId="0" applyFont="1" applyBorder="1" applyAlignment="1">
      <alignment horizontal="center"/>
    </xf>
    <xf numFmtId="169" fontId="11" fillId="3" borderId="29" xfId="0" applyNumberFormat="1" applyFont="1" applyFill="1" applyBorder="1" applyAlignment="1">
      <alignment horizontal="center" vertical="center"/>
    </xf>
    <xf numFmtId="169" fontId="11" fillId="3" borderId="30" xfId="0" applyNumberFormat="1" applyFont="1" applyFill="1" applyBorder="1" applyAlignment="1">
      <alignment horizontal="center" vertical="center"/>
    </xf>
    <xf numFmtId="0" fontId="10" fillId="0" borderId="3" xfId="0" applyFont="1" applyBorder="1" applyAlignment="1">
      <alignment horizontal="left" vertical="top"/>
    </xf>
    <xf numFmtId="39" fontId="10" fillId="0" borderId="2" xfId="0" applyNumberFormat="1"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top"/>
    </xf>
    <xf numFmtId="1" fontId="11" fillId="3" borderId="4" xfId="0" quotePrefix="1" applyNumberFormat="1" applyFont="1" applyFill="1" applyBorder="1" applyAlignment="1">
      <alignment horizontal="center" vertical="top"/>
    </xf>
    <xf numFmtId="1" fontId="11" fillId="3" borderId="5" xfId="0" quotePrefix="1" applyNumberFormat="1" applyFont="1" applyFill="1" applyBorder="1" applyAlignment="1">
      <alignment horizontal="center" vertical="top"/>
    </xf>
    <xf numFmtId="164" fontId="27" fillId="0" borderId="29" xfId="5" applyFont="1" applyFill="1" applyBorder="1" applyAlignment="1">
      <alignment horizontal="center"/>
    </xf>
    <xf numFmtId="0" fontId="27" fillId="0" borderId="20" xfId="0" applyFont="1" applyBorder="1"/>
    <xf numFmtId="0" fontId="4" fillId="0" borderId="20" xfId="0" applyFont="1" applyBorder="1" applyAlignment="1">
      <alignment wrapText="1"/>
    </xf>
    <xf numFmtId="0" fontId="4" fillId="0" borderId="29" xfId="0" applyFont="1" applyBorder="1" applyAlignment="1">
      <alignment wrapText="1"/>
    </xf>
    <xf numFmtId="0" fontId="4" fillId="0" borderId="30" xfId="0" applyFont="1" applyBorder="1" applyAlignment="1">
      <alignment wrapText="1"/>
    </xf>
    <xf numFmtId="0" fontId="36" fillId="0" borderId="20" xfId="0" applyFont="1" applyBorder="1" applyAlignment="1">
      <alignment horizontal="left" wrapText="1"/>
    </xf>
    <xf numFmtId="0" fontId="27" fillId="0" borderId="20" xfId="0" applyFont="1" applyBorder="1" applyAlignment="1">
      <alignment horizontal="left" wrapText="1"/>
    </xf>
    <xf numFmtId="0" fontId="27" fillId="0" borderId="20" xfId="0" applyFont="1" applyBorder="1" applyAlignment="1">
      <alignment horizontal="center"/>
    </xf>
    <xf numFmtId="164" fontId="27" fillId="0" borderId="20" xfId="5" applyFont="1" applyFill="1" applyBorder="1" applyAlignment="1">
      <alignment horizontal="center"/>
    </xf>
    <xf numFmtId="0" fontId="29" fillId="0" borderId="0" xfId="7" applyFont="1" applyAlignment="1">
      <alignment horizontal="left" wrapText="1"/>
    </xf>
    <xf numFmtId="0" fontId="29" fillId="0" borderId="34" xfId="7" applyFont="1" applyBorder="1" applyAlignment="1">
      <alignment horizontal="center" vertical="top" wrapText="1"/>
    </xf>
    <xf numFmtId="0" fontId="29" fillId="0" borderId="35" xfId="7" applyFont="1" applyBorder="1" applyAlignment="1">
      <alignment horizontal="center" vertical="top" wrapText="1"/>
    </xf>
    <xf numFmtId="0" fontId="28" fillId="6" borderId="20" xfId="0" applyFont="1" applyFill="1" applyBorder="1" applyAlignment="1">
      <alignment horizontal="center" wrapText="1"/>
    </xf>
  </cellXfs>
  <cellStyles count="10">
    <cellStyle name="Excel Built-in Comma [0]" xfId="4"/>
    <cellStyle name="Milliers" xfId="1" builtinId="3"/>
    <cellStyle name="Milliers [0]" xfId="5" builtinId="6"/>
    <cellStyle name="Milliers [0] 2" xfId="2"/>
    <cellStyle name="Milliers 2" xfId="3"/>
    <cellStyle name="Milliers 2 2" xfId="8"/>
    <cellStyle name="Milliers 2 2 2" xfId="9"/>
    <cellStyle name="Normal" xfId="0" builtinId="0"/>
    <cellStyle name="Normal 2" xfId="7"/>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APPORT%20JANVIER%20FEVRIER%20%20CARE%202019%20VERSION%20FINA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hp\Downloads\RAPPORT%20FINANCIER%20TUBAKARORERO%20SEPT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depots en transit"/>
      <sheetName val="cheques en circulation"/>
      <sheetName val="divers"/>
      <sheetName val="livre banque"/>
      <sheetName val="dépenses"/>
      <sheetName val="rapport"/>
    </sheetNames>
    <sheetDataSet>
      <sheetData sheetId="0" refreshError="1"/>
      <sheetData sheetId="1" refreshError="1"/>
      <sheetData sheetId="2" refreshError="1"/>
      <sheetData sheetId="3" refreshError="1">
        <row r="10">
          <cell r="D10">
            <v>0</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DEPOT EN TRANSIT"/>
      <sheetName val="CHEQUES EN TRANSIT"/>
      <sheetName val="BANQUE"/>
      <sheetName val="DEPENSES"/>
      <sheetName val="RAPPORT"/>
      <sheetName val="MISCELLANEOUS"/>
      <sheetName val="conso caisse"/>
      <sheetName val="Livre banque"/>
      <sheetName val="Rapport finacier "/>
    </sheetNames>
    <sheetDataSet>
      <sheetData sheetId="0" refreshError="1"/>
      <sheetData sheetId="1" refreshError="1"/>
      <sheetData sheetId="2" refreshError="1"/>
      <sheetData sheetId="3" refreshError="1"/>
      <sheetData sheetId="4">
        <row r="7">
          <cell r="F7">
            <v>351000</v>
          </cell>
        </row>
      </sheetData>
      <sheetData sheetId="5" refreshError="1"/>
      <sheetData sheetId="6" refreshError="1"/>
      <sheetData sheetId="7" refreshError="1"/>
      <sheetData sheetId="8"/>
      <sheetData sheetId="9">
        <row r="25">
          <cell r="O25">
            <v>5465712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C15" sqref="C15"/>
    </sheetView>
  </sheetViews>
  <sheetFormatPr baseColWidth="10" defaultColWidth="11.42578125" defaultRowHeight="15" x14ac:dyDescent="0.25"/>
  <cols>
    <col min="1" max="1" width="13.140625" style="157" customWidth="1"/>
    <col min="2" max="2" width="18.7109375" style="171" customWidth="1"/>
    <col min="3" max="3" width="40.140625" style="157" customWidth="1"/>
    <col min="4" max="4" width="35.5703125" style="157" customWidth="1"/>
    <col min="5" max="5" width="11.5703125" style="157" customWidth="1"/>
    <col min="6" max="6" width="19.42578125" style="157" bestFit="1" customWidth="1"/>
    <col min="7" max="7" width="11.42578125" style="157"/>
    <col min="8" max="8" width="12.28515625" style="157" bestFit="1" customWidth="1"/>
    <col min="9" max="255" width="11.42578125" style="157"/>
    <col min="256" max="256" width="13.140625" style="157" customWidth="1"/>
    <col min="257" max="257" width="26.42578125" style="157" customWidth="1"/>
    <col min="258" max="258" width="38.85546875" style="157" customWidth="1"/>
    <col min="259" max="259" width="24" style="157" customWidth="1"/>
    <col min="260" max="260" width="14.28515625" style="157" bestFit="1" customWidth="1"/>
    <col min="261" max="261" width="24.85546875" style="157" customWidth="1"/>
    <col min="262" max="262" width="19.42578125" style="157" bestFit="1" customWidth="1"/>
    <col min="263" max="511" width="11.42578125" style="157"/>
    <col min="512" max="512" width="13.140625" style="157" customWidth="1"/>
    <col min="513" max="513" width="26.42578125" style="157" customWidth="1"/>
    <col min="514" max="514" width="38.85546875" style="157" customWidth="1"/>
    <col min="515" max="515" width="24" style="157" customWidth="1"/>
    <col min="516" max="516" width="14.28515625" style="157" bestFit="1" customWidth="1"/>
    <col min="517" max="517" width="24.85546875" style="157" customWidth="1"/>
    <col min="518" max="518" width="19.42578125" style="157" bestFit="1" customWidth="1"/>
    <col min="519" max="767" width="11.42578125" style="157"/>
    <col min="768" max="768" width="13.140625" style="157" customWidth="1"/>
    <col min="769" max="769" width="26.42578125" style="157" customWidth="1"/>
    <col min="770" max="770" width="38.85546875" style="157" customWidth="1"/>
    <col min="771" max="771" width="24" style="157" customWidth="1"/>
    <col min="772" max="772" width="14.28515625" style="157" bestFit="1" customWidth="1"/>
    <col min="773" max="773" width="24.85546875" style="157" customWidth="1"/>
    <col min="774" max="774" width="19.42578125" style="157" bestFit="1" customWidth="1"/>
    <col min="775" max="1023" width="11.42578125" style="157"/>
    <col min="1024" max="1024" width="13.140625" style="157" customWidth="1"/>
    <col min="1025" max="1025" width="26.42578125" style="157" customWidth="1"/>
    <col min="1026" max="1026" width="38.85546875" style="157" customWidth="1"/>
    <col min="1027" max="1027" width="24" style="157" customWidth="1"/>
    <col min="1028" max="1028" width="14.28515625" style="157" bestFit="1" customWidth="1"/>
    <col min="1029" max="1029" width="24.85546875" style="157" customWidth="1"/>
    <col min="1030" max="1030" width="19.42578125" style="157" bestFit="1" customWidth="1"/>
    <col min="1031" max="1279" width="11.42578125" style="157"/>
    <col min="1280" max="1280" width="13.140625" style="157" customWidth="1"/>
    <col min="1281" max="1281" width="26.42578125" style="157" customWidth="1"/>
    <col min="1282" max="1282" width="38.85546875" style="157" customWidth="1"/>
    <col min="1283" max="1283" width="24" style="157" customWidth="1"/>
    <col min="1284" max="1284" width="14.28515625" style="157" bestFit="1" customWidth="1"/>
    <col min="1285" max="1285" width="24.85546875" style="157" customWidth="1"/>
    <col min="1286" max="1286" width="19.42578125" style="157" bestFit="1" customWidth="1"/>
    <col min="1287" max="1535" width="11.42578125" style="157"/>
    <col min="1536" max="1536" width="13.140625" style="157" customWidth="1"/>
    <col min="1537" max="1537" width="26.42578125" style="157" customWidth="1"/>
    <col min="1538" max="1538" width="38.85546875" style="157" customWidth="1"/>
    <col min="1539" max="1539" width="24" style="157" customWidth="1"/>
    <col min="1540" max="1540" width="14.28515625" style="157" bestFit="1" customWidth="1"/>
    <col min="1541" max="1541" width="24.85546875" style="157" customWidth="1"/>
    <col min="1542" max="1542" width="19.42578125" style="157" bestFit="1" customWidth="1"/>
    <col min="1543" max="1791" width="11.42578125" style="157"/>
    <col min="1792" max="1792" width="13.140625" style="157" customWidth="1"/>
    <col min="1793" max="1793" width="26.42578125" style="157" customWidth="1"/>
    <col min="1794" max="1794" width="38.85546875" style="157" customWidth="1"/>
    <col min="1795" max="1795" width="24" style="157" customWidth="1"/>
    <col min="1796" max="1796" width="14.28515625" style="157" bestFit="1" customWidth="1"/>
    <col min="1797" max="1797" width="24.85546875" style="157" customWidth="1"/>
    <col min="1798" max="1798" width="19.42578125" style="157" bestFit="1" customWidth="1"/>
    <col min="1799" max="2047" width="11.42578125" style="157"/>
    <col min="2048" max="2048" width="13.140625" style="157" customWidth="1"/>
    <col min="2049" max="2049" width="26.42578125" style="157" customWidth="1"/>
    <col min="2050" max="2050" width="38.85546875" style="157" customWidth="1"/>
    <col min="2051" max="2051" width="24" style="157" customWidth="1"/>
    <col min="2052" max="2052" width="14.28515625" style="157" bestFit="1" customWidth="1"/>
    <col min="2053" max="2053" width="24.85546875" style="157" customWidth="1"/>
    <col min="2054" max="2054" width="19.42578125" style="157" bestFit="1" customWidth="1"/>
    <col min="2055" max="2303" width="11.42578125" style="157"/>
    <col min="2304" max="2304" width="13.140625" style="157" customWidth="1"/>
    <col min="2305" max="2305" width="26.42578125" style="157" customWidth="1"/>
    <col min="2306" max="2306" width="38.85546875" style="157" customWidth="1"/>
    <col min="2307" max="2307" width="24" style="157" customWidth="1"/>
    <col min="2308" max="2308" width="14.28515625" style="157" bestFit="1" customWidth="1"/>
    <col min="2309" max="2309" width="24.85546875" style="157" customWidth="1"/>
    <col min="2310" max="2310" width="19.42578125" style="157" bestFit="1" customWidth="1"/>
    <col min="2311" max="2559" width="11.42578125" style="157"/>
    <col min="2560" max="2560" width="13.140625" style="157" customWidth="1"/>
    <col min="2561" max="2561" width="26.42578125" style="157" customWidth="1"/>
    <col min="2562" max="2562" width="38.85546875" style="157" customWidth="1"/>
    <col min="2563" max="2563" width="24" style="157" customWidth="1"/>
    <col min="2564" max="2564" width="14.28515625" style="157" bestFit="1" customWidth="1"/>
    <col min="2565" max="2565" width="24.85546875" style="157" customWidth="1"/>
    <col min="2566" max="2566" width="19.42578125" style="157" bestFit="1" customWidth="1"/>
    <col min="2567" max="2815" width="11.42578125" style="157"/>
    <col min="2816" max="2816" width="13.140625" style="157" customWidth="1"/>
    <col min="2817" max="2817" width="26.42578125" style="157" customWidth="1"/>
    <col min="2818" max="2818" width="38.85546875" style="157" customWidth="1"/>
    <col min="2819" max="2819" width="24" style="157" customWidth="1"/>
    <col min="2820" max="2820" width="14.28515625" style="157" bestFit="1" customWidth="1"/>
    <col min="2821" max="2821" width="24.85546875" style="157" customWidth="1"/>
    <col min="2822" max="2822" width="19.42578125" style="157" bestFit="1" customWidth="1"/>
    <col min="2823" max="3071" width="11.42578125" style="157"/>
    <col min="3072" max="3072" width="13.140625" style="157" customWidth="1"/>
    <col min="3073" max="3073" width="26.42578125" style="157" customWidth="1"/>
    <col min="3074" max="3074" width="38.85546875" style="157" customWidth="1"/>
    <col min="3075" max="3075" width="24" style="157" customWidth="1"/>
    <col min="3076" max="3076" width="14.28515625" style="157" bestFit="1" customWidth="1"/>
    <col min="3077" max="3077" width="24.85546875" style="157" customWidth="1"/>
    <col min="3078" max="3078" width="19.42578125" style="157" bestFit="1" customWidth="1"/>
    <col min="3079" max="3327" width="11.42578125" style="157"/>
    <col min="3328" max="3328" width="13.140625" style="157" customWidth="1"/>
    <col min="3329" max="3329" width="26.42578125" style="157" customWidth="1"/>
    <col min="3330" max="3330" width="38.85546875" style="157" customWidth="1"/>
    <col min="3331" max="3331" width="24" style="157" customWidth="1"/>
    <col min="3332" max="3332" width="14.28515625" style="157" bestFit="1" customWidth="1"/>
    <col min="3333" max="3333" width="24.85546875" style="157" customWidth="1"/>
    <col min="3334" max="3334" width="19.42578125" style="157" bestFit="1" customWidth="1"/>
    <col min="3335" max="3583" width="11.42578125" style="157"/>
    <col min="3584" max="3584" width="13.140625" style="157" customWidth="1"/>
    <col min="3585" max="3585" width="26.42578125" style="157" customWidth="1"/>
    <col min="3586" max="3586" width="38.85546875" style="157" customWidth="1"/>
    <col min="3587" max="3587" width="24" style="157" customWidth="1"/>
    <col min="3588" max="3588" width="14.28515625" style="157" bestFit="1" customWidth="1"/>
    <col min="3589" max="3589" width="24.85546875" style="157" customWidth="1"/>
    <col min="3590" max="3590" width="19.42578125" style="157" bestFit="1" customWidth="1"/>
    <col min="3591" max="3839" width="11.42578125" style="157"/>
    <col min="3840" max="3840" width="13.140625" style="157" customWidth="1"/>
    <col min="3841" max="3841" width="26.42578125" style="157" customWidth="1"/>
    <col min="3842" max="3842" width="38.85546875" style="157" customWidth="1"/>
    <col min="3843" max="3843" width="24" style="157" customWidth="1"/>
    <col min="3844" max="3844" width="14.28515625" style="157" bestFit="1" customWidth="1"/>
    <col min="3845" max="3845" width="24.85546875" style="157" customWidth="1"/>
    <col min="3846" max="3846" width="19.42578125" style="157" bestFit="1" customWidth="1"/>
    <col min="3847" max="4095" width="11.42578125" style="157"/>
    <col min="4096" max="4096" width="13.140625" style="157" customWidth="1"/>
    <col min="4097" max="4097" width="26.42578125" style="157" customWidth="1"/>
    <col min="4098" max="4098" width="38.85546875" style="157" customWidth="1"/>
    <col min="4099" max="4099" width="24" style="157" customWidth="1"/>
    <col min="4100" max="4100" width="14.28515625" style="157" bestFit="1" customWidth="1"/>
    <col min="4101" max="4101" width="24.85546875" style="157" customWidth="1"/>
    <col min="4102" max="4102" width="19.42578125" style="157" bestFit="1" customWidth="1"/>
    <col min="4103" max="4351" width="11.42578125" style="157"/>
    <col min="4352" max="4352" width="13.140625" style="157" customWidth="1"/>
    <col min="4353" max="4353" width="26.42578125" style="157" customWidth="1"/>
    <col min="4354" max="4354" width="38.85546875" style="157" customWidth="1"/>
    <col min="4355" max="4355" width="24" style="157" customWidth="1"/>
    <col min="4356" max="4356" width="14.28515625" style="157" bestFit="1" customWidth="1"/>
    <col min="4357" max="4357" width="24.85546875" style="157" customWidth="1"/>
    <col min="4358" max="4358" width="19.42578125" style="157" bestFit="1" customWidth="1"/>
    <col min="4359" max="4607" width="11.42578125" style="157"/>
    <col min="4608" max="4608" width="13.140625" style="157" customWidth="1"/>
    <col min="4609" max="4609" width="26.42578125" style="157" customWidth="1"/>
    <col min="4610" max="4610" width="38.85546875" style="157" customWidth="1"/>
    <col min="4611" max="4611" width="24" style="157" customWidth="1"/>
    <col min="4612" max="4612" width="14.28515625" style="157" bestFit="1" customWidth="1"/>
    <col min="4613" max="4613" width="24.85546875" style="157" customWidth="1"/>
    <col min="4614" max="4614" width="19.42578125" style="157" bestFit="1" customWidth="1"/>
    <col min="4615" max="4863" width="11.42578125" style="157"/>
    <col min="4864" max="4864" width="13.140625" style="157" customWidth="1"/>
    <col min="4865" max="4865" width="26.42578125" style="157" customWidth="1"/>
    <col min="4866" max="4866" width="38.85546875" style="157" customWidth="1"/>
    <col min="4867" max="4867" width="24" style="157" customWidth="1"/>
    <col min="4868" max="4868" width="14.28515625" style="157" bestFit="1" customWidth="1"/>
    <col min="4869" max="4869" width="24.85546875" style="157" customWidth="1"/>
    <col min="4870" max="4870" width="19.42578125" style="157" bestFit="1" customWidth="1"/>
    <col min="4871" max="5119" width="11.42578125" style="157"/>
    <col min="5120" max="5120" width="13.140625" style="157" customWidth="1"/>
    <col min="5121" max="5121" width="26.42578125" style="157" customWidth="1"/>
    <col min="5122" max="5122" width="38.85546875" style="157" customWidth="1"/>
    <col min="5123" max="5123" width="24" style="157" customWidth="1"/>
    <col min="5124" max="5124" width="14.28515625" style="157" bestFit="1" customWidth="1"/>
    <col min="5125" max="5125" width="24.85546875" style="157" customWidth="1"/>
    <col min="5126" max="5126" width="19.42578125" style="157" bestFit="1" customWidth="1"/>
    <col min="5127" max="5375" width="11.42578125" style="157"/>
    <col min="5376" max="5376" width="13.140625" style="157" customWidth="1"/>
    <col min="5377" max="5377" width="26.42578125" style="157" customWidth="1"/>
    <col min="5378" max="5378" width="38.85546875" style="157" customWidth="1"/>
    <col min="5379" max="5379" width="24" style="157" customWidth="1"/>
    <col min="5380" max="5380" width="14.28515625" style="157" bestFit="1" customWidth="1"/>
    <col min="5381" max="5381" width="24.85546875" style="157" customWidth="1"/>
    <col min="5382" max="5382" width="19.42578125" style="157" bestFit="1" customWidth="1"/>
    <col min="5383" max="5631" width="11.42578125" style="157"/>
    <col min="5632" max="5632" width="13.140625" style="157" customWidth="1"/>
    <col min="5633" max="5633" width="26.42578125" style="157" customWidth="1"/>
    <col min="5634" max="5634" width="38.85546875" style="157" customWidth="1"/>
    <col min="5635" max="5635" width="24" style="157" customWidth="1"/>
    <col min="5636" max="5636" width="14.28515625" style="157" bestFit="1" customWidth="1"/>
    <col min="5637" max="5637" width="24.85546875" style="157" customWidth="1"/>
    <col min="5638" max="5638" width="19.42578125" style="157" bestFit="1" customWidth="1"/>
    <col min="5639" max="5887" width="11.42578125" style="157"/>
    <col min="5888" max="5888" width="13.140625" style="157" customWidth="1"/>
    <col min="5889" max="5889" width="26.42578125" style="157" customWidth="1"/>
    <col min="5890" max="5890" width="38.85546875" style="157" customWidth="1"/>
    <col min="5891" max="5891" width="24" style="157" customWidth="1"/>
    <col min="5892" max="5892" width="14.28515625" style="157" bestFit="1" customWidth="1"/>
    <col min="5893" max="5893" width="24.85546875" style="157" customWidth="1"/>
    <col min="5894" max="5894" width="19.42578125" style="157" bestFit="1" customWidth="1"/>
    <col min="5895" max="6143" width="11.42578125" style="157"/>
    <col min="6144" max="6144" width="13.140625" style="157" customWidth="1"/>
    <col min="6145" max="6145" width="26.42578125" style="157" customWidth="1"/>
    <col min="6146" max="6146" width="38.85546875" style="157" customWidth="1"/>
    <col min="6147" max="6147" width="24" style="157" customWidth="1"/>
    <col min="6148" max="6148" width="14.28515625" style="157" bestFit="1" customWidth="1"/>
    <col min="6149" max="6149" width="24.85546875" style="157" customWidth="1"/>
    <col min="6150" max="6150" width="19.42578125" style="157" bestFit="1" customWidth="1"/>
    <col min="6151" max="6399" width="11.42578125" style="157"/>
    <col min="6400" max="6400" width="13.140625" style="157" customWidth="1"/>
    <col min="6401" max="6401" width="26.42578125" style="157" customWidth="1"/>
    <col min="6402" max="6402" width="38.85546875" style="157" customWidth="1"/>
    <col min="6403" max="6403" width="24" style="157" customWidth="1"/>
    <col min="6404" max="6404" width="14.28515625" style="157" bestFit="1" customWidth="1"/>
    <col min="6405" max="6405" width="24.85546875" style="157" customWidth="1"/>
    <col min="6406" max="6406" width="19.42578125" style="157" bestFit="1" customWidth="1"/>
    <col min="6407" max="6655" width="11.42578125" style="157"/>
    <col min="6656" max="6656" width="13.140625" style="157" customWidth="1"/>
    <col min="6657" max="6657" width="26.42578125" style="157" customWidth="1"/>
    <col min="6658" max="6658" width="38.85546875" style="157" customWidth="1"/>
    <col min="6659" max="6659" width="24" style="157" customWidth="1"/>
    <col min="6660" max="6660" width="14.28515625" style="157" bestFit="1" customWidth="1"/>
    <col min="6661" max="6661" width="24.85546875" style="157" customWidth="1"/>
    <col min="6662" max="6662" width="19.42578125" style="157" bestFit="1" customWidth="1"/>
    <col min="6663" max="6911" width="11.42578125" style="157"/>
    <col min="6912" max="6912" width="13.140625" style="157" customWidth="1"/>
    <col min="6913" max="6913" width="26.42578125" style="157" customWidth="1"/>
    <col min="6914" max="6914" width="38.85546875" style="157" customWidth="1"/>
    <col min="6915" max="6915" width="24" style="157" customWidth="1"/>
    <col min="6916" max="6916" width="14.28515625" style="157" bestFit="1" customWidth="1"/>
    <col min="6917" max="6917" width="24.85546875" style="157" customWidth="1"/>
    <col min="6918" max="6918" width="19.42578125" style="157" bestFit="1" customWidth="1"/>
    <col min="6919" max="7167" width="11.42578125" style="157"/>
    <col min="7168" max="7168" width="13.140625" style="157" customWidth="1"/>
    <col min="7169" max="7169" width="26.42578125" style="157" customWidth="1"/>
    <col min="7170" max="7170" width="38.85546875" style="157" customWidth="1"/>
    <col min="7171" max="7171" width="24" style="157" customWidth="1"/>
    <col min="7172" max="7172" width="14.28515625" style="157" bestFit="1" customWidth="1"/>
    <col min="7173" max="7173" width="24.85546875" style="157" customWidth="1"/>
    <col min="7174" max="7174" width="19.42578125" style="157" bestFit="1" customWidth="1"/>
    <col min="7175" max="7423" width="11.42578125" style="157"/>
    <col min="7424" max="7424" width="13.140625" style="157" customWidth="1"/>
    <col min="7425" max="7425" width="26.42578125" style="157" customWidth="1"/>
    <col min="7426" max="7426" width="38.85546875" style="157" customWidth="1"/>
    <col min="7427" max="7427" width="24" style="157" customWidth="1"/>
    <col min="7428" max="7428" width="14.28515625" style="157" bestFit="1" customWidth="1"/>
    <col min="7429" max="7429" width="24.85546875" style="157" customWidth="1"/>
    <col min="7430" max="7430" width="19.42578125" style="157" bestFit="1" customWidth="1"/>
    <col min="7431" max="7679" width="11.42578125" style="157"/>
    <col min="7680" max="7680" width="13.140625" style="157" customWidth="1"/>
    <col min="7681" max="7681" width="26.42578125" style="157" customWidth="1"/>
    <col min="7682" max="7682" width="38.85546875" style="157" customWidth="1"/>
    <col min="7683" max="7683" width="24" style="157" customWidth="1"/>
    <col min="7684" max="7684" width="14.28515625" style="157" bestFit="1" customWidth="1"/>
    <col min="7685" max="7685" width="24.85546875" style="157" customWidth="1"/>
    <col min="7686" max="7686" width="19.42578125" style="157" bestFit="1" customWidth="1"/>
    <col min="7687" max="7935" width="11.42578125" style="157"/>
    <col min="7936" max="7936" width="13.140625" style="157" customWidth="1"/>
    <col min="7937" max="7937" width="26.42578125" style="157" customWidth="1"/>
    <col min="7938" max="7938" width="38.85546875" style="157" customWidth="1"/>
    <col min="7939" max="7939" width="24" style="157" customWidth="1"/>
    <col min="7940" max="7940" width="14.28515625" style="157" bestFit="1" customWidth="1"/>
    <col min="7941" max="7941" width="24.85546875" style="157" customWidth="1"/>
    <col min="7942" max="7942" width="19.42578125" style="157" bestFit="1" customWidth="1"/>
    <col min="7943" max="8191" width="11.42578125" style="157"/>
    <col min="8192" max="8192" width="13.140625" style="157" customWidth="1"/>
    <col min="8193" max="8193" width="26.42578125" style="157" customWidth="1"/>
    <col min="8194" max="8194" width="38.85546875" style="157" customWidth="1"/>
    <col min="8195" max="8195" width="24" style="157" customWidth="1"/>
    <col min="8196" max="8196" width="14.28515625" style="157" bestFit="1" customWidth="1"/>
    <col min="8197" max="8197" width="24.85546875" style="157" customWidth="1"/>
    <col min="8198" max="8198" width="19.42578125" style="157" bestFit="1" customWidth="1"/>
    <col min="8199" max="8447" width="11.42578125" style="157"/>
    <col min="8448" max="8448" width="13.140625" style="157" customWidth="1"/>
    <col min="8449" max="8449" width="26.42578125" style="157" customWidth="1"/>
    <col min="8450" max="8450" width="38.85546875" style="157" customWidth="1"/>
    <col min="8451" max="8451" width="24" style="157" customWidth="1"/>
    <col min="8452" max="8452" width="14.28515625" style="157" bestFit="1" customWidth="1"/>
    <col min="8453" max="8453" width="24.85546875" style="157" customWidth="1"/>
    <col min="8454" max="8454" width="19.42578125" style="157" bestFit="1" customWidth="1"/>
    <col min="8455" max="8703" width="11.42578125" style="157"/>
    <col min="8704" max="8704" width="13.140625" style="157" customWidth="1"/>
    <col min="8705" max="8705" width="26.42578125" style="157" customWidth="1"/>
    <col min="8706" max="8706" width="38.85546875" style="157" customWidth="1"/>
    <col min="8707" max="8707" width="24" style="157" customWidth="1"/>
    <col min="8708" max="8708" width="14.28515625" style="157" bestFit="1" customWidth="1"/>
    <col min="8709" max="8709" width="24.85546875" style="157" customWidth="1"/>
    <col min="8710" max="8710" width="19.42578125" style="157" bestFit="1" customWidth="1"/>
    <col min="8711" max="8959" width="11.42578125" style="157"/>
    <col min="8960" max="8960" width="13.140625" style="157" customWidth="1"/>
    <col min="8961" max="8961" width="26.42578125" style="157" customWidth="1"/>
    <col min="8962" max="8962" width="38.85546875" style="157" customWidth="1"/>
    <col min="8963" max="8963" width="24" style="157" customWidth="1"/>
    <col min="8964" max="8964" width="14.28515625" style="157" bestFit="1" customWidth="1"/>
    <col min="8965" max="8965" width="24.85546875" style="157" customWidth="1"/>
    <col min="8966" max="8966" width="19.42578125" style="157" bestFit="1" customWidth="1"/>
    <col min="8967" max="9215" width="11.42578125" style="157"/>
    <col min="9216" max="9216" width="13.140625" style="157" customWidth="1"/>
    <col min="9217" max="9217" width="26.42578125" style="157" customWidth="1"/>
    <col min="9218" max="9218" width="38.85546875" style="157" customWidth="1"/>
    <col min="9219" max="9219" width="24" style="157" customWidth="1"/>
    <col min="9220" max="9220" width="14.28515625" style="157" bestFit="1" customWidth="1"/>
    <col min="9221" max="9221" width="24.85546875" style="157" customWidth="1"/>
    <col min="9222" max="9222" width="19.42578125" style="157" bestFit="1" customWidth="1"/>
    <col min="9223" max="9471" width="11.42578125" style="157"/>
    <col min="9472" max="9472" width="13.140625" style="157" customWidth="1"/>
    <col min="9473" max="9473" width="26.42578125" style="157" customWidth="1"/>
    <col min="9474" max="9474" width="38.85546875" style="157" customWidth="1"/>
    <col min="9475" max="9475" width="24" style="157" customWidth="1"/>
    <col min="9476" max="9476" width="14.28515625" style="157" bestFit="1" customWidth="1"/>
    <col min="9477" max="9477" width="24.85546875" style="157" customWidth="1"/>
    <col min="9478" max="9478" width="19.42578125" style="157" bestFit="1" customWidth="1"/>
    <col min="9479" max="9727" width="11.42578125" style="157"/>
    <col min="9728" max="9728" width="13.140625" style="157" customWidth="1"/>
    <col min="9729" max="9729" width="26.42578125" style="157" customWidth="1"/>
    <col min="9730" max="9730" width="38.85546875" style="157" customWidth="1"/>
    <col min="9731" max="9731" width="24" style="157" customWidth="1"/>
    <col min="9732" max="9732" width="14.28515625" style="157" bestFit="1" customWidth="1"/>
    <col min="9733" max="9733" width="24.85546875" style="157" customWidth="1"/>
    <col min="9734" max="9734" width="19.42578125" style="157" bestFit="1" customWidth="1"/>
    <col min="9735" max="9983" width="11.42578125" style="157"/>
    <col min="9984" max="9984" width="13.140625" style="157" customWidth="1"/>
    <col min="9985" max="9985" width="26.42578125" style="157" customWidth="1"/>
    <col min="9986" max="9986" width="38.85546875" style="157" customWidth="1"/>
    <col min="9987" max="9987" width="24" style="157" customWidth="1"/>
    <col min="9988" max="9988" width="14.28515625" style="157" bestFit="1" customWidth="1"/>
    <col min="9989" max="9989" width="24.85546875" style="157" customWidth="1"/>
    <col min="9990" max="9990" width="19.42578125" style="157" bestFit="1" customWidth="1"/>
    <col min="9991" max="10239" width="11.42578125" style="157"/>
    <col min="10240" max="10240" width="13.140625" style="157" customWidth="1"/>
    <col min="10241" max="10241" width="26.42578125" style="157" customWidth="1"/>
    <col min="10242" max="10242" width="38.85546875" style="157" customWidth="1"/>
    <col min="10243" max="10243" width="24" style="157" customWidth="1"/>
    <col min="10244" max="10244" width="14.28515625" style="157" bestFit="1" customWidth="1"/>
    <col min="10245" max="10245" width="24.85546875" style="157" customWidth="1"/>
    <col min="10246" max="10246" width="19.42578125" style="157" bestFit="1" customWidth="1"/>
    <col min="10247" max="10495" width="11.42578125" style="157"/>
    <col min="10496" max="10496" width="13.140625" style="157" customWidth="1"/>
    <col min="10497" max="10497" width="26.42578125" style="157" customWidth="1"/>
    <col min="10498" max="10498" width="38.85546875" style="157" customWidth="1"/>
    <col min="10499" max="10499" width="24" style="157" customWidth="1"/>
    <col min="10500" max="10500" width="14.28515625" style="157" bestFit="1" customWidth="1"/>
    <col min="10501" max="10501" width="24.85546875" style="157" customWidth="1"/>
    <col min="10502" max="10502" width="19.42578125" style="157" bestFit="1" customWidth="1"/>
    <col min="10503" max="10751" width="11.42578125" style="157"/>
    <col min="10752" max="10752" width="13.140625" style="157" customWidth="1"/>
    <col min="10753" max="10753" width="26.42578125" style="157" customWidth="1"/>
    <col min="10754" max="10754" width="38.85546875" style="157" customWidth="1"/>
    <col min="10755" max="10755" width="24" style="157" customWidth="1"/>
    <col min="10756" max="10756" width="14.28515625" style="157" bestFit="1" customWidth="1"/>
    <col min="10757" max="10757" width="24.85546875" style="157" customWidth="1"/>
    <col min="10758" max="10758" width="19.42578125" style="157" bestFit="1" customWidth="1"/>
    <col min="10759" max="11007" width="11.42578125" style="157"/>
    <col min="11008" max="11008" width="13.140625" style="157" customWidth="1"/>
    <col min="11009" max="11009" width="26.42578125" style="157" customWidth="1"/>
    <col min="11010" max="11010" width="38.85546875" style="157" customWidth="1"/>
    <col min="11011" max="11011" width="24" style="157" customWidth="1"/>
    <col min="11012" max="11012" width="14.28515625" style="157" bestFit="1" customWidth="1"/>
    <col min="11013" max="11013" width="24.85546875" style="157" customWidth="1"/>
    <col min="11014" max="11014" width="19.42578125" style="157" bestFit="1" customWidth="1"/>
    <col min="11015" max="11263" width="11.42578125" style="157"/>
    <col min="11264" max="11264" width="13.140625" style="157" customWidth="1"/>
    <col min="11265" max="11265" width="26.42578125" style="157" customWidth="1"/>
    <col min="11266" max="11266" width="38.85546875" style="157" customWidth="1"/>
    <col min="11267" max="11267" width="24" style="157" customWidth="1"/>
    <col min="11268" max="11268" width="14.28515625" style="157" bestFit="1" customWidth="1"/>
    <col min="11269" max="11269" width="24.85546875" style="157" customWidth="1"/>
    <col min="11270" max="11270" width="19.42578125" style="157" bestFit="1" customWidth="1"/>
    <col min="11271" max="11519" width="11.42578125" style="157"/>
    <col min="11520" max="11520" width="13.140625" style="157" customWidth="1"/>
    <col min="11521" max="11521" width="26.42578125" style="157" customWidth="1"/>
    <col min="11522" max="11522" width="38.85546875" style="157" customWidth="1"/>
    <col min="11523" max="11523" width="24" style="157" customWidth="1"/>
    <col min="11524" max="11524" width="14.28515625" style="157" bestFit="1" customWidth="1"/>
    <col min="11525" max="11525" width="24.85546875" style="157" customWidth="1"/>
    <col min="11526" max="11526" width="19.42578125" style="157" bestFit="1" customWidth="1"/>
    <col min="11527" max="11775" width="11.42578125" style="157"/>
    <col min="11776" max="11776" width="13.140625" style="157" customWidth="1"/>
    <col min="11777" max="11777" width="26.42578125" style="157" customWidth="1"/>
    <col min="11778" max="11778" width="38.85546875" style="157" customWidth="1"/>
    <col min="11779" max="11779" width="24" style="157" customWidth="1"/>
    <col min="11780" max="11780" width="14.28515625" style="157" bestFit="1" customWidth="1"/>
    <col min="11781" max="11781" width="24.85546875" style="157" customWidth="1"/>
    <col min="11782" max="11782" width="19.42578125" style="157" bestFit="1" customWidth="1"/>
    <col min="11783" max="12031" width="11.42578125" style="157"/>
    <col min="12032" max="12032" width="13.140625" style="157" customWidth="1"/>
    <col min="12033" max="12033" width="26.42578125" style="157" customWidth="1"/>
    <col min="12034" max="12034" width="38.85546875" style="157" customWidth="1"/>
    <col min="12035" max="12035" width="24" style="157" customWidth="1"/>
    <col min="12036" max="12036" width="14.28515625" style="157" bestFit="1" customWidth="1"/>
    <col min="12037" max="12037" width="24.85546875" style="157" customWidth="1"/>
    <col min="12038" max="12038" width="19.42578125" style="157" bestFit="1" customWidth="1"/>
    <col min="12039" max="12287" width="11.42578125" style="157"/>
    <col min="12288" max="12288" width="13.140625" style="157" customWidth="1"/>
    <col min="12289" max="12289" width="26.42578125" style="157" customWidth="1"/>
    <col min="12290" max="12290" width="38.85546875" style="157" customWidth="1"/>
    <col min="12291" max="12291" width="24" style="157" customWidth="1"/>
    <col min="12292" max="12292" width="14.28515625" style="157" bestFit="1" customWidth="1"/>
    <col min="12293" max="12293" width="24.85546875" style="157" customWidth="1"/>
    <col min="12294" max="12294" width="19.42578125" style="157" bestFit="1" customWidth="1"/>
    <col min="12295" max="12543" width="11.42578125" style="157"/>
    <col min="12544" max="12544" width="13.140625" style="157" customWidth="1"/>
    <col min="12545" max="12545" width="26.42578125" style="157" customWidth="1"/>
    <col min="12546" max="12546" width="38.85546875" style="157" customWidth="1"/>
    <col min="12547" max="12547" width="24" style="157" customWidth="1"/>
    <col min="12548" max="12548" width="14.28515625" style="157" bestFit="1" customWidth="1"/>
    <col min="12549" max="12549" width="24.85546875" style="157" customWidth="1"/>
    <col min="12550" max="12550" width="19.42578125" style="157" bestFit="1" customWidth="1"/>
    <col min="12551" max="12799" width="11.42578125" style="157"/>
    <col min="12800" max="12800" width="13.140625" style="157" customWidth="1"/>
    <col min="12801" max="12801" width="26.42578125" style="157" customWidth="1"/>
    <col min="12802" max="12802" width="38.85546875" style="157" customWidth="1"/>
    <col min="12803" max="12803" width="24" style="157" customWidth="1"/>
    <col min="12804" max="12804" width="14.28515625" style="157" bestFit="1" customWidth="1"/>
    <col min="12805" max="12805" width="24.85546875" style="157" customWidth="1"/>
    <col min="12806" max="12806" width="19.42578125" style="157" bestFit="1" customWidth="1"/>
    <col min="12807" max="13055" width="11.42578125" style="157"/>
    <col min="13056" max="13056" width="13.140625" style="157" customWidth="1"/>
    <col min="13057" max="13057" width="26.42578125" style="157" customWidth="1"/>
    <col min="13058" max="13058" width="38.85546875" style="157" customWidth="1"/>
    <col min="13059" max="13059" width="24" style="157" customWidth="1"/>
    <col min="13060" max="13060" width="14.28515625" style="157" bestFit="1" customWidth="1"/>
    <col min="13061" max="13061" width="24.85546875" style="157" customWidth="1"/>
    <col min="13062" max="13062" width="19.42578125" style="157" bestFit="1" customWidth="1"/>
    <col min="13063" max="13311" width="11.42578125" style="157"/>
    <col min="13312" max="13312" width="13.140625" style="157" customWidth="1"/>
    <col min="13313" max="13313" width="26.42578125" style="157" customWidth="1"/>
    <col min="13314" max="13314" width="38.85546875" style="157" customWidth="1"/>
    <col min="13315" max="13315" width="24" style="157" customWidth="1"/>
    <col min="13316" max="13316" width="14.28515625" style="157" bestFit="1" customWidth="1"/>
    <col min="13317" max="13317" width="24.85546875" style="157" customWidth="1"/>
    <col min="13318" max="13318" width="19.42578125" style="157" bestFit="1" customWidth="1"/>
    <col min="13319" max="13567" width="11.42578125" style="157"/>
    <col min="13568" max="13568" width="13.140625" style="157" customWidth="1"/>
    <col min="13569" max="13569" width="26.42578125" style="157" customWidth="1"/>
    <col min="13570" max="13570" width="38.85546875" style="157" customWidth="1"/>
    <col min="13571" max="13571" width="24" style="157" customWidth="1"/>
    <col min="13572" max="13572" width="14.28515625" style="157" bestFit="1" customWidth="1"/>
    <col min="13573" max="13573" width="24.85546875" style="157" customWidth="1"/>
    <col min="13574" max="13574" width="19.42578125" style="157" bestFit="1" customWidth="1"/>
    <col min="13575" max="13823" width="11.42578125" style="157"/>
    <col min="13824" max="13824" width="13.140625" style="157" customWidth="1"/>
    <col min="13825" max="13825" width="26.42578125" style="157" customWidth="1"/>
    <col min="13826" max="13826" width="38.85546875" style="157" customWidth="1"/>
    <col min="13827" max="13827" width="24" style="157" customWidth="1"/>
    <col min="13828" max="13828" width="14.28515625" style="157" bestFit="1" customWidth="1"/>
    <col min="13829" max="13829" width="24.85546875" style="157" customWidth="1"/>
    <col min="13830" max="13830" width="19.42578125" style="157" bestFit="1" customWidth="1"/>
    <col min="13831" max="14079" width="11.42578125" style="157"/>
    <col min="14080" max="14080" width="13.140625" style="157" customWidth="1"/>
    <col min="14081" max="14081" width="26.42578125" style="157" customWidth="1"/>
    <col min="14082" max="14082" width="38.85546875" style="157" customWidth="1"/>
    <col min="14083" max="14083" width="24" style="157" customWidth="1"/>
    <col min="14084" max="14084" width="14.28515625" style="157" bestFit="1" customWidth="1"/>
    <col min="14085" max="14085" width="24.85546875" style="157" customWidth="1"/>
    <col min="14086" max="14086" width="19.42578125" style="157" bestFit="1" customWidth="1"/>
    <col min="14087" max="14335" width="11.42578125" style="157"/>
    <col min="14336" max="14336" width="13.140625" style="157" customWidth="1"/>
    <col min="14337" max="14337" width="26.42578125" style="157" customWidth="1"/>
    <col min="14338" max="14338" width="38.85546875" style="157" customWidth="1"/>
    <col min="14339" max="14339" width="24" style="157" customWidth="1"/>
    <col min="14340" max="14340" width="14.28515625" style="157" bestFit="1" customWidth="1"/>
    <col min="14341" max="14341" width="24.85546875" style="157" customWidth="1"/>
    <col min="14342" max="14342" width="19.42578125" style="157" bestFit="1" customWidth="1"/>
    <col min="14343" max="14591" width="11.42578125" style="157"/>
    <col min="14592" max="14592" width="13.140625" style="157" customWidth="1"/>
    <col min="14593" max="14593" width="26.42578125" style="157" customWidth="1"/>
    <col min="14594" max="14594" width="38.85546875" style="157" customWidth="1"/>
    <col min="14595" max="14595" width="24" style="157" customWidth="1"/>
    <col min="14596" max="14596" width="14.28515625" style="157" bestFit="1" customWidth="1"/>
    <col min="14597" max="14597" width="24.85546875" style="157" customWidth="1"/>
    <col min="14598" max="14598" width="19.42578125" style="157" bestFit="1" customWidth="1"/>
    <col min="14599" max="14847" width="11.42578125" style="157"/>
    <col min="14848" max="14848" width="13.140625" style="157" customWidth="1"/>
    <col min="14849" max="14849" width="26.42578125" style="157" customWidth="1"/>
    <col min="14850" max="14850" width="38.85546875" style="157" customWidth="1"/>
    <col min="14851" max="14851" width="24" style="157" customWidth="1"/>
    <col min="14852" max="14852" width="14.28515625" style="157" bestFit="1" customWidth="1"/>
    <col min="14853" max="14853" width="24.85546875" style="157" customWidth="1"/>
    <col min="14854" max="14854" width="19.42578125" style="157" bestFit="1" customWidth="1"/>
    <col min="14855" max="15103" width="11.42578125" style="157"/>
    <col min="15104" max="15104" width="13.140625" style="157" customWidth="1"/>
    <col min="15105" max="15105" width="26.42578125" style="157" customWidth="1"/>
    <col min="15106" max="15106" width="38.85546875" style="157" customWidth="1"/>
    <col min="15107" max="15107" width="24" style="157" customWidth="1"/>
    <col min="15108" max="15108" width="14.28515625" style="157" bestFit="1" customWidth="1"/>
    <col min="15109" max="15109" width="24.85546875" style="157" customWidth="1"/>
    <col min="15110" max="15110" width="19.42578125" style="157" bestFit="1" customWidth="1"/>
    <col min="15111" max="15359" width="11.42578125" style="157"/>
    <col min="15360" max="15360" width="13.140625" style="157" customWidth="1"/>
    <col min="15361" max="15361" width="26.42578125" style="157" customWidth="1"/>
    <col min="15362" max="15362" width="38.85546875" style="157" customWidth="1"/>
    <col min="15363" max="15363" width="24" style="157" customWidth="1"/>
    <col min="15364" max="15364" width="14.28515625" style="157" bestFit="1" customWidth="1"/>
    <col min="15365" max="15365" width="24.85546875" style="157" customWidth="1"/>
    <col min="15366" max="15366" width="19.42578125" style="157" bestFit="1" customWidth="1"/>
    <col min="15367" max="15615" width="11.42578125" style="157"/>
    <col min="15616" max="15616" width="13.140625" style="157" customWidth="1"/>
    <col min="15617" max="15617" width="26.42578125" style="157" customWidth="1"/>
    <col min="15618" max="15618" width="38.85546875" style="157" customWidth="1"/>
    <col min="15619" max="15619" width="24" style="157" customWidth="1"/>
    <col min="15620" max="15620" width="14.28515625" style="157" bestFit="1" customWidth="1"/>
    <col min="15621" max="15621" width="24.85546875" style="157" customWidth="1"/>
    <col min="15622" max="15622" width="19.42578125" style="157" bestFit="1" customWidth="1"/>
    <col min="15623" max="15871" width="11.42578125" style="157"/>
    <col min="15872" max="15872" width="13.140625" style="157" customWidth="1"/>
    <col min="15873" max="15873" width="26.42578125" style="157" customWidth="1"/>
    <col min="15874" max="15874" width="38.85546875" style="157" customWidth="1"/>
    <col min="15875" max="15875" width="24" style="157" customWidth="1"/>
    <col min="15876" max="15876" width="14.28515625" style="157" bestFit="1" customWidth="1"/>
    <col min="15877" max="15877" width="24.85546875" style="157" customWidth="1"/>
    <col min="15878" max="15878" width="19.42578125" style="157" bestFit="1" customWidth="1"/>
    <col min="15879" max="16127" width="11.42578125" style="157"/>
    <col min="16128" max="16128" width="13.140625" style="157" customWidth="1"/>
    <col min="16129" max="16129" width="26.42578125" style="157" customWidth="1"/>
    <col min="16130" max="16130" width="38.85546875" style="157" customWidth="1"/>
    <col min="16131" max="16131" width="24" style="157" customWidth="1"/>
    <col min="16132" max="16132" width="14.28515625" style="157" bestFit="1" customWidth="1"/>
    <col min="16133" max="16133" width="24.85546875" style="157" customWidth="1"/>
    <col min="16134" max="16134" width="19.42578125" style="157" bestFit="1" customWidth="1"/>
    <col min="16135" max="16384" width="11.42578125" style="157"/>
  </cols>
  <sheetData>
    <row r="1" spans="1:9" x14ac:dyDescent="0.25">
      <c r="A1" s="155"/>
      <c r="B1" s="156"/>
      <c r="C1" s="155"/>
      <c r="D1" s="155"/>
      <c r="E1" s="155"/>
    </row>
    <row r="2" spans="1:9" ht="18" x14ac:dyDescent="0.25">
      <c r="A2" s="353" t="s">
        <v>52</v>
      </c>
      <c r="B2" s="353"/>
      <c r="C2" s="353"/>
      <c r="D2" s="353"/>
      <c r="E2" s="155"/>
    </row>
    <row r="3" spans="1:9" ht="18" x14ac:dyDescent="0.25">
      <c r="A3" s="354" t="s">
        <v>12</v>
      </c>
      <c r="B3" s="355"/>
      <c r="C3" s="355"/>
      <c r="D3" s="355"/>
      <c r="E3" s="155"/>
    </row>
    <row r="4" spans="1:9" s="162" customFormat="1" ht="31.5" x14ac:dyDescent="0.25">
      <c r="A4" s="158" t="s">
        <v>53</v>
      </c>
      <c r="B4" s="159" t="s">
        <v>54</v>
      </c>
      <c r="C4" s="160" t="s">
        <v>36</v>
      </c>
      <c r="D4" s="160" t="s">
        <v>24</v>
      </c>
      <c r="E4" s="161"/>
    </row>
    <row r="5" spans="1:9" s="162" customFormat="1" ht="15.75" x14ac:dyDescent="0.25">
      <c r="A5" s="163"/>
      <c r="B5" s="164"/>
      <c r="C5" s="165"/>
      <c r="D5" s="166"/>
      <c r="E5" s="161"/>
      <c r="F5" s="162" t="s">
        <v>6</v>
      </c>
    </row>
    <row r="6" spans="1:9" s="162" customFormat="1" ht="15.75" x14ac:dyDescent="0.25">
      <c r="A6" s="163"/>
      <c r="B6" s="164"/>
      <c r="C6" s="165"/>
      <c r="D6" s="166"/>
      <c r="E6" s="161"/>
    </row>
    <row r="7" spans="1:9" ht="15.75" x14ac:dyDescent="0.25">
      <c r="A7" s="356" t="s">
        <v>55</v>
      </c>
      <c r="B7" s="357"/>
      <c r="C7" s="167"/>
      <c r="D7" s="168">
        <f>SUM(D5:D6)</f>
        <v>0</v>
      </c>
      <c r="E7" s="155"/>
      <c r="F7" s="157" t="s">
        <v>6</v>
      </c>
    </row>
    <row r="8" spans="1:9" x14ac:dyDescent="0.25">
      <c r="A8" s="162"/>
      <c r="B8" s="162"/>
      <c r="C8" s="162"/>
      <c r="D8" s="162"/>
      <c r="E8" s="155"/>
    </row>
    <row r="9" spans="1:9" x14ac:dyDescent="0.25">
      <c r="A9" s="169" t="s">
        <v>10</v>
      </c>
      <c r="B9" s="169" t="s">
        <v>56</v>
      </c>
      <c r="C9" s="169"/>
      <c r="D9" s="169" t="s">
        <v>8</v>
      </c>
      <c r="E9" s="155"/>
      <c r="F9" s="157" t="s">
        <v>6</v>
      </c>
      <c r="G9" s="157" t="s">
        <v>6</v>
      </c>
    </row>
    <row r="10" spans="1:9" x14ac:dyDescent="0.25">
      <c r="A10" s="162"/>
      <c r="B10" s="162"/>
      <c r="C10" s="162"/>
      <c r="D10" s="162"/>
      <c r="E10" s="155"/>
    </row>
    <row r="11" spans="1:9" ht="15.75" x14ac:dyDescent="0.25">
      <c r="A11" s="162"/>
      <c r="B11" s="162"/>
      <c r="C11" s="162"/>
      <c r="D11" s="162"/>
      <c r="E11" s="155"/>
      <c r="F11" s="40"/>
    </row>
    <row r="12" spans="1:9" x14ac:dyDescent="0.25">
      <c r="A12" s="162"/>
      <c r="B12" s="162"/>
      <c r="C12" s="162"/>
      <c r="D12" s="162"/>
      <c r="E12" s="155"/>
      <c r="H12" s="170"/>
    </row>
    <row r="13" spans="1:9" x14ac:dyDescent="0.25">
      <c r="A13" s="162"/>
      <c r="B13" s="162"/>
      <c r="C13" s="162"/>
      <c r="D13" s="162"/>
      <c r="E13" s="155"/>
      <c r="H13" s="157" t="s">
        <v>6</v>
      </c>
    </row>
    <row r="14" spans="1:9" x14ac:dyDescent="0.25">
      <c r="A14" s="162"/>
      <c r="B14" s="162"/>
      <c r="C14" s="162"/>
      <c r="D14" s="162"/>
      <c r="E14" s="155"/>
      <c r="F14" s="157" t="s">
        <v>6</v>
      </c>
      <c r="G14" s="157" t="s">
        <v>6</v>
      </c>
    </row>
    <row r="15" spans="1:9" x14ac:dyDescent="0.25">
      <c r="F15" s="157" t="s">
        <v>6</v>
      </c>
    </row>
    <row r="16" spans="1:9" x14ac:dyDescent="0.25">
      <c r="I16" s="157" t="s">
        <v>6</v>
      </c>
    </row>
    <row r="18" spans="6:7" x14ac:dyDescent="0.25">
      <c r="G18" s="157" t="s">
        <v>6</v>
      </c>
    </row>
    <row r="19" spans="6:7" x14ac:dyDescent="0.25">
      <c r="F19" s="157" t="s">
        <v>6</v>
      </c>
    </row>
  </sheetData>
  <mergeCells count="3">
    <mergeCell ref="A2:D2"/>
    <mergeCell ref="A3:D3"/>
    <mergeCell ref="A7:B7"/>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6"/>
  <sheetViews>
    <sheetView topLeftCell="A35" zoomScale="81" zoomScaleNormal="81" workbookViewId="0">
      <selection activeCell="G36" sqref="G36"/>
    </sheetView>
  </sheetViews>
  <sheetFormatPr baseColWidth="10" defaultColWidth="11.42578125" defaultRowHeight="15" x14ac:dyDescent="0.25"/>
  <cols>
    <col min="1" max="1" width="11.140625" customWidth="1"/>
    <col min="2" max="2" width="18.5703125" customWidth="1"/>
    <col min="3" max="3" width="24.85546875" customWidth="1"/>
    <col min="4" max="4" width="36.5703125" customWidth="1"/>
    <col min="5" max="5" width="30.140625" customWidth="1"/>
    <col min="6" max="6" width="20.85546875" customWidth="1"/>
    <col min="7" max="7" width="21.28515625" customWidth="1"/>
    <col min="8" max="8" width="22.5703125" style="130" customWidth="1"/>
    <col min="9" max="9" width="17.42578125" bestFit="1" customWidth="1"/>
    <col min="10" max="10" width="15.85546875" customWidth="1"/>
    <col min="11" max="11" width="18.42578125" customWidth="1"/>
    <col min="12" max="12" width="16" customWidth="1"/>
    <col min="13" max="13" width="25.7109375" customWidth="1"/>
    <col min="14" max="14" width="41.7109375" customWidth="1"/>
    <col min="15" max="15" width="20" customWidth="1"/>
  </cols>
  <sheetData>
    <row r="2" spans="1:11" ht="21" x14ac:dyDescent="0.35">
      <c r="A2" s="299"/>
      <c r="B2" s="299"/>
      <c r="C2" s="299"/>
    </row>
    <row r="3" spans="1:11" ht="21" x14ac:dyDescent="0.35">
      <c r="A3" s="284" t="s">
        <v>223</v>
      </c>
      <c r="B3" s="284"/>
      <c r="C3" s="284"/>
    </row>
    <row r="4" spans="1:11" ht="21" x14ac:dyDescent="0.35">
      <c r="A4" s="284" t="s">
        <v>224</v>
      </c>
      <c r="B4" s="284" t="s">
        <v>225</v>
      </c>
      <c r="C4" s="284"/>
    </row>
    <row r="5" spans="1:11" ht="21" x14ac:dyDescent="0.35">
      <c r="A5" s="284" t="s">
        <v>226</v>
      </c>
      <c r="B5" s="284" t="s">
        <v>227</v>
      </c>
      <c r="C5" s="284"/>
    </row>
    <row r="6" spans="1:11" ht="18.75" x14ac:dyDescent="0.3">
      <c r="A6" s="280"/>
      <c r="B6" s="280"/>
      <c r="C6" s="280"/>
    </row>
    <row r="8" spans="1:11" ht="24.95" customHeight="1" x14ac:dyDescent="0.25">
      <c r="A8" s="118"/>
      <c r="B8" s="118"/>
      <c r="C8" s="118"/>
      <c r="D8" s="118"/>
      <c r="E8" s="118"/>
      <c r="F8" s="118"/>
      <c r="G8" s="118"/>
      <c r="H8" s="119"/>
    </row>
    <row r="9" spans="1:11" ht="24.95" customHeight="1" x14ac:dyDescent="0.25">
      <c r="A9" s="120"/>
      <c r="B9" s="120"/>
      <c r="C9" s="120"/>
      <c r="D9" s="297" t="s">
        <v>57</v>
      </c>
      <c r="E9" s="120"/>
      <c r="F9" s="120"/>
      <c r="G9" s="120"/>
      <c r="H9" s="121"/>
    </row>
    <row r="10" spans="1:11" ht="24.95" customHeight="1" x14ac:dyDescent="0.25">
      <c r="A10" s="120"/>
      <c r="B10" s="120"/>
      <c r="C10" s="120"/>
      <c r="D10" s="120"/>
      <c r="E10" s="120"/>
      <c r="F10" s="120"/>
      <c r="G10" s="120"/>
      <c r="H10" s="121"/>
    </row>
    <row r="11" spans="1:11" ht="30" customHeight="1" x14ac:dyDescent="0.25">
      <c r="A11" s="290" t="s">
        <v>47</v>
      </c>
      <c r="B11" s="291" t="s">
        <v>31</v>
      </c>
      <c r="C11" s="292" t="s">
        <v>48</v>
      </c>
      <c r="D11" s="293" t="s">
        <v>49</v>
      </c>
      <c r="E11" s="294" t="s">
        <v>234</v>
      </c>
      <c r="F11" s="295" t="s">
        <v>235</v>
      </c>
      <c r="G11" s="295" t="s">
        <v>236</v>
      </c>
      <c r="H11" s="296" t="s">
        <v>237</v>
      </c>
      <c r="I11" s="127"/>
      <c r="K11" s="128"/>
    </row>
    <row r="12" spans="1:11" ht="30" customHeight="1" x14ac:dyDescent="0.25">
      <c r="A12" s="290">
        <v>1</v>
      </c>
      <c r="B12" s="298">
        <v>45387</v>
      </c>
      <c r="C12" s="292"/>
      <c r="D12" s="301" t="s">
        <v>238</v>
      </c>
      <c r="E12" s="302" t="s">
        <v>239</v>
      </c>
      <c r="F12" s="304">
        <v>37042977</v>
      </c>
      <c r="G12" s="304"/>
      <c r="H12" s="303">
        <f>F12</f>
        <v>37042977</v>
      </c>
      <c r="I12" s="127"/>
      <c r="K12" s="128"/>
    </row>
    <row r="13" spans="1:11" ht="56.25" x14ac:dyDescent="0.25">
      <c r="A13" s="290">
        <v>2</v>
      </c>
      <c r="B13" s="298">
        <v>45405</v>
      </c>
      <c r="C13" s="300" t="s">
        <v>258</v>
      </c>
      <c r="D13" s="125" t="s">
        <v>251</v>
      </c>
      <c r="E13" s="310" t="s">
        <v>220</v>
      </c>
      <c r="F13" s="304"/>
      <c r="G13" s="289">
        <v>300000</v>
      </c>
      <c r="H13" s="303">
        <f>H12+F13-G13</f>
        <v>36742977</v>
      </c>
      <c r="I13" s="127"/>
      <c r="K13" s="128"/>
    </row>
    <row r="14" spans="1:11" ht="42" x14ac:dyDescent="0.35">
      <c r="A14" s="290">
        <v>3</v>
      </c>
      <c r="B14" s="298">
        <v>45411</v>
      </c>
      <c r="C14" s="300" t="s">
        <v>247</v>
      </c>
      <c r="D14" s="125" t="s">
        <v>252</v>
      </c>
      <c r="E14" s="305" t="s">
        <v>255</v>
      </c>
      <c r="F14" s="304"/>
      <c r="G14" s="289">
        <v>825000</v>
      </c>
      <c r="H14" s="303">
        <f>H13+F14-G14</f>
        <v>35917977</v>
      </c>
      <c r="I14" s="127"/>
      <c r="K14" s="128"/>
    </row>
    <row r="15" spans="1:11" ht="42" x14ac:dyDescent="0.35">
      <c r="A15" s="290">
        <v>4</v>
      </c>
      <c r="B15" s="298">
        <v>45414</v>
      </c>
      <c r="C15" s="300" t="s">
        <v>240</v>
      </c>
      <c r="D15" s="301" t="s">
        <v>242</v>
      </c>
      <c r="E15" s="305" t="s">
        <v>221</v>
      </c>
      <c r="F15" s="126"/>
      <c r="G15" s="304">
        <v>10360000</v>
      </c>
      <c r="H15" s="303">
        <f t="shared" ref="H15:H35" si="0">H14+F15-G15</f>
        <v>25557977</v>
      </c>
      <c r="I15" s="127"/>
      <c r="K15" s="128"/>
    </row>
    <row r="16" spans="1:11" ht="84" x14ac:dyDescent="0.35">
      <c r="A16" s="290">
        <v>5</v>
      </c>
      <c r="B16" s="298">
        <v>45417</v>
      </c>
      <c r="C16" s="300" t="s">
        <v>241</v>
      </c>
      <c r="D16" s="125" t="s">
        <v>243</v>
      </c>
      <c r="E16" s="305" t="s">
        <v>244</v>
      </c>
      <c r="F16" s="126"/>
      <c r="G16" s="304">
        <v>2845000</v>
      </c>
      <c r="H16" s="303">
        <f t="shared" si="0"/>
        <v>22712977</v>
      </c>
      <c r="I16" s="127"/>
      <c r="K16" s="128"/>
    </row>
    <row r="17" spans="1:11" ht="63" x14ac:dyDescent="0.35">
      <c r="A17" s="290">
        <v>6</v>
      </c>
      <c r="B17" s="285">
        <v>45419</v>
      </c>
      <c r="C17" s="124" t="s">
        <v>241</v>
      </c>
      <c r="D17" s="125" t="s">
        <v>245</v>
      </c>
      <c r="E17" s="306" t="s">
        <v>246</v>
      </c>
      <c r="F17" s="126"/>
      <c r="G17" s="289">
        <v>1919000</v>
      </c>
      <c r="H17" s="303">
        <f t="shared" si="0"/>
        <v>20793977</v>
      </c>
      <c r="I17" s="127"/>
      <c r="K17" s="128"/>
    </row>
    <row r="18" spans="1:11" ht="63" x14ac:dyDescent="0.35">
      <c r="A18" s="290">
        <v>7</v>
      </c>
      <c r="B18" s="285">
        <v>45421</v>
      </c>
      <c r="C18" s="286" t="s">
        <v>247</v>
      </c>
      <c r="D18" s="125" t="s">
        <v>248</v>
      </c>
      <c r="E18" s="307" t="s">
        <v>229</v>
      </c>
      <c r="F18" s="126"/>
      <c r="G18" s="289">
        <v>300000</v>
      </c>
      <c r="H18" s="303">
        <f t="shared" si="0"/>
        <v>20493977</v>
      </c>
      <c r="I18" s="127"/>
      <c r="K18" s="128"/>
    </row>
    <row r="19" spans="1:11" ht="63" x14ac:dyDescent="0.35">
      <c r="A19" s="290">
        <v>8</v>
      </c>
      <c r="B19" s="285">
        <v>45423</v>
      </c>
      <c r="C19" s="286" t="s">
        <v>247</v>
      </c>
      <c r="D19" s="125" t="s">
        <v>249</v>
      </c>
      <c r="E19" s="308" t="s">
        <v>250</v>
      </c>
      <c r="F19" s="126"/>
      <c r="G19" s="289">
        <v>300400</v>
      </c>
      <c r="H19" s="303">
        <f t="shared" si="0"/>
        <v>20193577</v>
      </c>
      <c r="I19" s="127"/>
      <c r="K19" s="128"/>
    </row>
    <row r="20" spans="1:11" ht="105" x14ac:dyDescent="0.35">
      <c r="A20" s="290">
        <v>9</v>
      </c>
      <c r="B20" s="285">
        <v>45425</v>
      </c>
      <c r="C20" s="286" t="s">
        <v>247</v>
      </c>
      <c r="D20" s="125" t="s">
        <v>248</v>
      </c>
      <c r="E20" s="305" t="s">
        <v>213</v>
      </c>
      <c r="F20" s="126"/>
      <c r="G20" s="289">
        <v>837500</v>
      </c>
      <c r="H20" s="303">
        <f t="shared" si="0"/>
        <v>19356077</v>
      </c>
      <c r="I20" s="127"/>
      <c r="K20" s="128"/>
    </row>
    <row r="21" spans="1:11" ht="63" x14ac:dyDescent="0.35">
      <c r="A21" s="290">
        <v>10</v>
      </c>
      <c r="B21" s="285">
        <v>45427</v>
      </c>
      <c r="C21" s="286" t="s">
        <v>247</v>
      </c>
      <c r="D21" s="125" t="s">
        <v>252</v>
      </c>
      <c r="E21" s="305" t="s">
        <v>216</v>
      </c>
      <c r="F21" s="126"/>
      <c r="G21" s="289">
        <v>723900</v>
      </c>
      <c r="H21" s="303">
        <f t="shared" si="0"/>
        <v>18632177</v>
      </c>
      <c r="I21" s="127"/>
      <c r="K21" s="128"/>
    </row>
    <row r="22" spans="1:11" ht="105" x14ac:dyDescent="0.35">
      <c r="A22" s="290">
        <v>11</v>
      </c>
      <c r="B22" s="285">
        <v>45432</v>
      </c>
      <c r="C22" s="286" t="s">
        <v>247</v>
      </c>
      <c r="D22" s="125" t="s">
        <v>251</v>
      </c>
      <c r="E22" s="305" t="s">
        <v>213</v>
      </c>
      <c r="F22" s="126"/>
      <c r="G22" s="289">
        <v>825000</v>
      </c>
      <c r="H22" s="303">
        <f t="shared" si="0"/>
        <v>17807177</v>
      </c>
      <c r="I22" s="127"/>
      <c r="K22" s="128"/>
    </row>
    <row r="23" spans="1:11" ht="63" x14ac:dyDescent="0.35">
      <c r="A23" s="290">
        <v>12</v>
      </c>
      <c r="B23" s="285">
        <v>45435</v>
      </c>
      <c r="C23" s="286" t="s">
        <v>247</v>
      </c>
      <c r="D23" s="287" t="s">
        <v>253</v>
      </c>
      <c r="E23" s="305" t="s">
        <v>254</v>
      </c>
      <c r="F23" s="126"/>
      <c r="G23" s="289">
        <v>300000</v>
      </c>
      <c r="H23" s="303">
        <f t="shared" si="0"/>
        <v>17507177</v>
      </c>
      <c r="I23" s="127"/>
      <c r="K23" s="128"/>
    </row>
    <row r="24" spans="1:11" ht="84" x14ac:dyDescent="0.35">
      <c r="A24" s="290">
        <v>13</v>
      </c>
      <c r="B24" s="285">
        <v>45435</v>
      </c>
      <c r="C24" s="286" t="s">
        <v>247</v>
      </c>
      <c r="D24" s="287" t="s">
        <v>253</v>
      </c>
      <c r="E24" s="305" t="s">
        <v>219</v>
      </c>
      <c r="F24" s="126"/>
      <c r="G24" s="289">
        <v>200000</v>
      </c>
      <c r="H24" s="303">
        <f t="shared" si="0"/>
        <v>17307177</v>
      </c>
      <c r="I24" s="129"/>
      <c r="J24" s="130"/>
      <c r="K24" s="128"/>
    </row>
    <row r="25" spans="1:11" ht="105" x14ac:dyDescent="0.35">
      <c r="A25" s="290">
        <v>15</v>
      </c>
      <c r="B25" s="285">
        <v>45446</v>
      </c>
      <c r="C25" s="286" t="s">
        <v>247</v>
      </c>
      <c r="D25" s="125" t="s">
        <v>248</v>
      </c>
      <c r="E25" s="305" t="s">
        <v>213</v>
      </c>
      <c r="F25" s="126"/>
      <c r="G25" s="289">
        <v>825000</v>
      </c>
      <c r="H25" s="303">
        <f t="shared" si="0"/>
        <v>16482177</v>
      </c>
      <c r="I25" s="129"/>
      <c r="J25" s="130"/>
      <c r="K25" s="128"/>
    </row>
    <row r="26" spans="1:11" ht="84" x14ac:dyDescent="0.35">
      <c r="A26" s="290">
        <v>16</v>
      </c>
      <c r="B26" s="285">
        <v>45446</v>
      </c>
      <c r="C26" s="286" t="s">
        <v>247</v>
      </c>
      <c r="D26" s="125" t="s">
        <v>251</v>
      </c>
      <c r="E26" s="305" t="s">
        <v>215</v>
      </c>
      <c r="F26" s="126"/>
      <c r="G26" s="289">
        <v>1500000</v>
      </c>
      <c r="H26" s="303">
        <f t="shared" si="0"/>
        <v>14982177</v>
      </c>
      <c r="I26" s="129"/>
      <c r="J26" s="130"/>
      <c r="K26" s="128"/>
    </row>
    <row r="27" spans="1:11" ht="105" x14ac:dyDescent="0.25">
      <c r="A27" s="290">
        <v>17</v>
      </c>
      <c r="B27" s="285">
        <v>45453</v>
      </c>
      <c r="C27" s="286" t="s">
        <v>247</v>
      </c>
      <c r="D27" s="287" t="s">
        <v>248</v>
      </c>
      <c r="E27" s="309" t="s">
        <v>213</v>
      </c>
      <c r="F27" s="126"/>
      <c r="G27" s="289">
        <v>825000</v>
      </c>
      <c r="H27" s="303">
        <f t="shared" si="0"/>
        <v>14157177</v>
      </c>
      <c r="I27" s="129"/>
      <c r="J27" s="130"/>
      <c r="K27" s="128"/>
    </row>
    <row r="28" spans="1:11" ht="105" x14ac:dyDescent="0.25">
      <c r="A28" s="290">
        <v>18</v>
      </c>
      <c r="B28" s="285">
        <v>45460</v>
      </c>
      <c r="C28" s="286" t="s">
        <v>247</v>
      </c>
      <c r="D28" s="287" t="s">
        <v>248</v>
      </c>
      <c r="E28" s="309" t="s">
        <v>213</v>
      </c>
      <c r="F28" s="126"/>
      <c r="G28" s="289">
        <v>787500</v>
      </c>
      <c r="H28" s="303">
        <f t="shared" si="0"/>
        <v>13369677</v>
      </c>
      <c r="I28" s="129"/>
      <c r="J28" s="130"/>
      <c r="K28" s="128"/>
    </row>
    <row r="29" spans="1:11" s="134" customFormat="1" ht="105" x14ac:dyDescent="0.25">
      <c r="A29" s="290">
        <v>20</v>
      </c>
      <c r="B29" s="285">
        <v>45467</v>
      </c>
      <c r="C29" s="286" t="s">
        <v>247</v>
      </c>
      <c r="D29" s="287" t="s">
        <v>248</v>
      </c>
      <c r="E29" s="309" t="s">
        <v>213</v>
      </c>
      <c r="F29" s="126"/>
      <c r="G29" s="289">
        <v>525000</v>
      </c>
      <c r="H29" s="303">
        <f t="shared" si="0"/>
        <v>12844677</v>
      </c>
      <c r="I29" s="131"/>
      <c r="J29" s="132"/>
      <c r="K29" s="133"/>
    </row>
    <row r="30" spans="1:11" s="134" customFormat="1" ht="56.25" x14ac:dyDescent="0.25">
      <c r="A30" s="290">
        <v>21</v>
      </c>
      <c r="B30" s="285">
        <v>45467</v>
      </c>
      <c r="C30" s="286" t="s">
        <v>247</v>
      </c>
      <c r="D30" s="125" t="s">
        <v>251</v>
      </c>
      <c r="E30" s="310" t="s">
        <v>220</v>
      </c>
      <c r="F30" s="126"/>
      <c r="G30" s="304">
        <v>500000</v>
      </c>
      <c r="H30" s="303">
        <f t="shared" si="0"/>
        <v>12344677</v>
      </c>
      <c r="I30" s="131"/>
      <c r="J30" s="132"/>
      <c r="K30" s="133"/>
    </row>
    <row r="31" spans="1:11" s="134" customFormat="1" ht="63" x14ac:dyDescent="0.35">
      <c r="A31" s="290"/>
      <c r="B31" s="285">
        <v>45467</v>
      </c>
      <c r="C31" s="286"/>
      <c r="D31" s="125"/>
      <c r="E31" s="313" t="s">
        <v>216</v>
      </c>
      <c r="F31" s="126"/>
      <c r="G31" s="304">
        <v>735750</v>
      </c>
      <c r="H31" s="303">
        <f t="shared" si="0"/>
        <v>11608927</v>
      </c>
      <c r="I31" s="131"/>
      <c r="J31" s="132"/>
      <c r="K31" s="133"/>
    </row>
    <row r="32" spans="1:11" s="134" customFormat="1" ht="63" x14ac:dyDescent="0.35">
      <c r="A32" s="290">
        <v>22</v>
      </c>
      <c r="B32" s="312">
        <v>45471</v>
      </c>
      <c r="C32" s="286" t="s">
        <v>247</v>
      </c>
      <c r="D32" s="287" t="s">
        <v>252</v>
      </c>
      <c r="E32" s="313" t="s">
        <v>216</v>
      </c>
      <c r="F32" s="126"/>
      <c r="G32" s="311">
        <v>743650</v>
      </c>
      <c r="H32" s="303">
        <f t="shared" si="0"/>
        <v>10865277</v>
      </c>
      <c r="I32" s="131"/>
      <c r="J32" s="132"/>
      <c r="K32" s="133"/>
    </row>
    <row r="33" spans="1:14" s="134" customFormat="1" ht="126" x14ac:dyDescent="0.35">
      <c r="A33" s="290">
        <v>23</v>
      </c>
      <c r="B33" s="285">
        <v>45475</v>
      </c>
      <c r="C33" s="286" t="s">
        <v>247</v>
      </c>
      <c r="D33" s="287" t="s">
        <v>248</v>
      </c>
      <c r="E33" s="305" t="s">
        <v>214</v>
      </c>
      <c r="F33" s="126"/>
      <c r="G33" s="289">
        <v>420000</v>
      </c>
      <c r="H33" s="303">
        <f t="shared" si="0"/>
        <v>10445277</v>
      </c>
      <c r="I33" s="131"/>
      <c r="J33" s="132"/>
      <c r="K33" s="133"/>
    </row>
    <row r="34" spans="1:14" s="134" customFormat="1" ht="71.25" customHeight="1" x14ac:dyDescent="0.35">
      <c r="A34" s="290">
        <v>24</v>
      </c>
      <c r="B34" s="285">
        <v>45476</v>
      </c>
      <c r="C34" s="286" t="s">
        <v>247</v>
      </c>
      <c r="D34" s="287" t="s">
        <v>256</v>
      </c>
      <c r="E34" s="305" t="s">
        <v>217</v>
      </c>
      <c r="F34" s="126"/>
      <c r="G34" s="289">
        <v>500000</v>
      </c>
      <c r="H34" s="303">
        <f t="shared" si="0"/>
        <v>9945277</v>
      </c>
      <c r="I34" s="131"/>
      <c r="J34" s="132"/>
      <c r="K34" s="133"/>
    </row>
    <row r="35" spans="1:14" s="134" customFormat="1" ht="84" x14ac:dyDescent="0.35">
      <c r="A35" s="290">
        <v>25</v>
      </c>
      <c r="B35" s="285">
        <v>45476</v>
      </c>
      <c r="C35" s="286" t="s">
        <v>247</v>
      </c>
      <c r="D35" s="287" t="s">
        <v>257</v>
      </c>
      <c r="E35" s="305" t="s">
        <v>218</v>
      </c>
      <c r="F35" s="126"/>
      <c r="G35" s="289">
        <v>500000</v>
      </c>
      <c r="H35" s="303">
        <f t="shared" si="0"/>
        <v>9445277</v>
      </c>
      <c r="I35" s="131"/>
      <c r="J35" s="132"/>
      <c r="K35" s="133"/>
    </row>
    <row r="36" spans="1:14" s="134" customFormat="1" ht="30" customHeight="1" x14ac:dyDescent="0.25">
      <c r="A36" s="122"/>
      <c r="B36" s="123"/>
      <c r="C36" s="124"/>
      <c r="D36" s="287" t="s">
        <v>222</v>
      </c>
      <c r="E36" s="288"/>
      <c r="F36" s="289">
        <f>SUM(F12:F35)</f>
        <v>37042977</v>
      </c>
      <c r="G36" s="289">
        <f>SUM(G13:G35)</f>
        <v>27597700</v>
      </c>
      <c r="H36" s="303">
        <f>F36-G36</f>
        <v>9445277</v>
      </c>
      <c r="I36" s="131"/>
      <c r="J36" s="132"/>
      <c r="K36" s="133"/>
    </row>
    <row r="37" spans="1:14" s="134" customFormat="1" ht="15.75" x14ac:dyDescent="0.25">
      <c r="A37" s="135"/>
      <c r="B37" s="135"/>
      <c r="C37" s="135"/>
      <c r="D37" s="135"/>
      <c r="E37" s="135"/>
      <c r="F37" s="135"/>
      <c r="G37" s="136"/>
      <c r="H37" s="137"/>
      <c r="I37" s="138"/>
      <c r="J37" s="132"/>
      <c r="K37" s="133"/>
    </row>
    <row r="38" spans="1:14" s="134" customFormat="1" ht="15.75" x14ac:dyDescent="0.25">
      <c r="A38" s="139"/>
      <c r="B38" s="140"/>
      <c r="C38" s="141"/>
      <c r="D38" s="142"/>
      <c r="E38" s="143"/>
      <c r="F38" s="139"/>
      <c r="G38" s="144"/>
      <c r="H38" s="131"/>
      <c r="I38" s="138"/>
      <c r="J38" s="132"/>
      <c r="K38" s="144"/>
      <c r="L38" s="144"/>
      <c r="M38" s="144"/>
    </row>
    <row r="39" spans="1:14" s="134" customFormat="1" ht="21" x14ac:dyDescent="0.35">
      <c r="A39" s="320"/>
      <c r="B39" s="321" t="s">
        <v>50</v>
      </c>
      <c r="C39" s="322"/>
      <c r="D39" s="323" t="s">
        <v>51</v>
      </c>
      <c r="E39" s="324" t="s">
        <v>6</v>
      </c>
      <c r="F39" s="325" t="s">
        <v>8</v>
      </c>
      <c r="G39" s="144"/>
      <c r="H39" s="132"/>
      <c r="I39" s="138"/>
      <c r="J39" s="132"/>
      <c r="K39" s="145"/>
      <c r="L39" s="133"/>
    </row>
    <row r="40" spans="1:14" s="134" customFormat="1" ht="15.75" x14ac:dyDescent="0.25">
      <c r="B40" s="146"/>
      <c r="C40" s="146"/>
      <c r="D40" s="147"/>
      <c r="E40" s="146"/>
      <c r="F40" s="146"/>
      <c r="G40" s="146"/>
      <c r="H40" s="144"/>
      <c r="I40" s="138"/>
      <c r="J40" s="132"/>
      <c r="K40" s="144"/>
      <c r="L40" s="144"/>
      <c r="M40" s="133"/>
    </row>
    <row r="41" spans="1:14" s="134" customFormat="1" ht="15.75" x14ac:dyDescent="0.25">
      <c r="A41" s="148"/>
      <c r="B41" s="146"/>
      <c r="C41" s="146"/>
      <c r="D41" s="146"/>
      <c r="E41" s="146"/>
      <c r="F41" s="149"/>
      <c r="G41" s="146"/>
      <c r="H41" s="146"/>
      <c r="I41" s="138"/>
      <c r="J41" s="132"/>
      <c r="K41" s="145"/>
      <c r="L41" s="144"/>
      <c r="M41" s="133"/>
      <c r="N41" s="144"/>
    </row>
    <row r="42" spans="1:14" s="134" customFormat="1" ht="15.75" x14ac:dyDescent="0.25">
      <c r="A42" s="148"/>
      <c r="B42" s="146"/>
      <c r="C42" s="146"/>
      <c r="D42" s="146"/>
      <c r="E42" s="146"/>
      <c r="F42" s="146"/>
      <c r="G42" s="146"/>
      <c r="I42" s="138"/>
      <c r="J42" s="132"/>
      <c r="K42" s="144"/>
      <c r="L42" s="144"/>
    </row>
    <row r="43" spans="1:14" s="134" customFormat="1" x14ac:dyDescent="0.25">
      <c r="A43" s="148"/>
      <c r="B43" s="148"/>
      <c r="C43" s="148" t="s">
        <v>6</v>
      </c>
      <c r="D43" s="148"/>
      <c r="E43" s="148" t="s">
        <v>6</v>
      </c>
      <c r="F43" s="148"/>
      <c r="G43" s="148"/>
      <c r="H43" s="134" t="s">
        <v>6</v>
      </c>
      <c r="I43" s="138"/>
      <c r="J43" s="132"/>
      <c r="K43" s="144"/>
    </row>
    <row r="44" spans="1:14" s="134" customFormat="1" x14ac:dyDescent="0.25">
      <c r="A44" s="148"/>
      <c r="B44" s="148"/>
      <c r="C44" s="148"/>
      <c r="D44" s="148" t="s">
        <v>6</v>
      </c>
      <c r="E44" s="148" t="s">
        <v>6</v>
      </c>
      <c r="F44" s="148"/>
      <c r="G44" s="148"/>
      <c r="I44" s="138"/>
      <c r="J44" s="150"/>
      <c r="K44" s="144"/>
      <c r="L44" s="144"/>
    </row>
    <row r="45" spans="1:14" s="134" customFormat="1" x14ac:dyDescent="0.25">
      <c r="A45" s="151"/>
      <c r="B45" s="151"/>
      <c r="C45" s="151"/>
      <c r="D45" s="151" t="s">
        <v>6</v>
      </c>
      <c r="E45" s="151" t="s">
        <v>6</v>
      </c>
      <c r="F45" s="151"/>
      <c r="G45" s="152"/>
      <c r="I45" s="138"/>
      <c r="J45" s="132"/>
      <c r="K45" s="144"/>
      <c r="M45" s="144"/>
    </row>
    <row r="46" spans="1:14" s="134" customFormat="1" x14ac:dyDescent="0.25">
      <c r="A46" s="151"/>
      <c r="B46" s="151"/>
      <c r="C46" s="151"/>
      <c r="D46" s="151"/>
      <c r="E46" s="151" t="s">
        <v>6</v>
      </c>
      <c r="F46" s="151" t="s">
        <v>6</v>
      </c>
      <c r="G46" s="151"/>
      <c r="H46" s="153"/>
      <c r="I46" s="138"/>
      <c r="J46" s="154"/>
      <c r="K46" s="144"/>
    </row>
    <row r="47" spans="1:14" s="134" customFormat="1" x14ac:dyDescent="0.25">
      <c r="G47" s="144"/>
      <c r="I47" s="138"/>
      <c r="J47" s="154"/>
      <c r="K47" s="133"/>
      <c r="M47" s="144"/>
    </row>
    <row r="48" spans="1:14" s="134" customFormat="1" x14ac:dyDescent="0.25">
      <c r="G48" s="144"/>
      <c r="I48" s="138"/>
      <c r="J48" s="154"/>
      <c r="K48" s="133"/>
    </row>
    <row r="49" spans="5:11" s="134" customFormat="1" x14ac:dyDescent="0.25">
      <c r="E49" s="134" t="s">
        <v>6</v>
      </c>
      <c r="G49" s="144"/>
      <c r="I49" s="138"/>
      <c r="J49" s="154"/>
      <c r="K49" s="133"/>
    </row>
    <row r="50" spans="5:11" s="134" customFormat="1" x14ac:dyDescent="0.25">
      <c r="I50" s="138"/>
      <c r="J50" s="154"/>
      <c r="K50" s="133"/>
    </row>
    <row r="51" spans="5:11" s="134" customFormat="1" x14ac:dyDescent="0.25">
      <c r="I51" s="138"/>
      <c r="J51" s="154"/>
      <c r="K51" s="133"/>
    </row>
    <row r="52" spans="5:11" s="134" customFormat="1" x14ac:dyDescent="0.25">
      <c r="H52" s="132"/>
      <c r="I52" s="138"/>
      <c r="J52" s="154"/>
      <c r="K52" s="133"/>
    </row>
    <row r="53" spans="5:11" s="134" customFormat="1" x14ac:dyDescent="0.25">
      <c r="I53" s="138"/>
      <c r="J53" s="154"/>
      <c r="K53" s="133"/>
    </row>
    <row r="54" spans="5:11" s="134" customFormat="1" x14ac:dyDescent="0.25">
      <c r="H54" s="132"/>
      <c r="I54" s="138"/>
      <c r="J54" s="154"/>
      <c r="K54" s="133"/>
    </row>
    <row r="55" spans="5:11" s="134" customFormat="1" x14ac:dyDescent="0.25">
      <c r="H55" s="132"/>
      <c r="I55" s="138"/>
      <c r="J55" s="154"/>
      <c r="K55" s="133"/>
    </row>
    <row r="56" spans="5:11" s="134" customFormat="1" x14ac:dyDescent="0.25">
      <c r="H56" s="132"/>
      <c r="I56" s="138"/>
      <c r="J56" s="154"/>
    </row>
    <row r="57" spans="5:11" s="134" customFormat="1" x14ac:dyDescent="0.25">
      <c r="H57" s="132"/>
      <c r="I57" s="138"/>
      <c r="J57" s="154"/>
    </row>
    <row r="58" spans="5:11" s="134" customFormat="1" x14ac:dyDescent="0.25">
      <c r="I58" s="138"/>
      <c r="J58" s="154"/>
    </row>
    <row r="59" spans="5:11" s="134" customFormat="1" x14ac:dyDescent="0.25">
      <c r="I59" s="138"/>
      <c r="J59" s="154"/>
    </row>
    <row r="60" spans="5:11" s="134" customFormat="1" x14ac:dyDescent="0.25">
      <c r="I60" s="138"/>
      <c r="J60" s="154"/>
    </row>
    <row r="61" spans="5:11" s="134" customFormat="1" x14ac:dyDescent="0.25">
      <c r="I61" s="138"/>
      <c r="J61" s="154"/>
    </row>
    <row r="62" spans="5:11" s="134" customFormat="1" x14ac:dyDescent="0.25">
      <c r="I62" s="138"/>
      <c r="J62" s="154"/>
    </row>
    <row r="63" spans="5:11" s="134" customFormat="1" x14ac:dyDescent="0.25">
      <c r="I63" s="154"/>
      <c r="J63" s="154"/>
    </row>
    <row r="64" spans="5:11" s="134" customFormat="1" x14ac:dyDescent="0.25">
      <c r="I64" s="154"/>
      <c r="J64" s="154"/>
    </row>
    <row r="65" spans="9:10" s="134" customFormat="1" x14ac:dyDescent="0.25">
      <c r="I65" s="154"/>
      <c r="J65" s="154"/>
    </row>
    <row r="66" spans="9:10" s="134" customFormat="1" x14ac:dyDescent="0.25">
      <c r="I66" s="132"/>
      <c r="J66" s="154"/>
    </row>
    <row r="67" spans="9:10" s="134" customFormat="1" x14ac:dyDescent="0.25">
      <c r="I67" s="132"/>
      <c r="J67" s="132"/>
    </row>
    <row r="68" spans="9:10" s="134" customFormat="1" x14ac:dyDescent="0.25">
      <c r="I68" s="132"/>
      <c r="J68" s="132"/>
    </row>
    <row r="69" spans="9:10" s="134" customFormat="1" x14ac:dyDescent="0.25">
      <c r="I69" s="132"/>
      <c r="J69" s="132"/>
    </row>
    <row r="70" spans="9:10" s="134" customFormat="1" x14ac:dyDescent="0.25">
      <c r="I70" s="132"/>
      <c r="J70" s="132"/>
    </row>
    <row r="71" spans="9:10" s="134" customFormat="1" x14ac:dyDescent="0.25">
      <c r="I71" s="132"/>
      <c r="J71" s="132"/>
    </row>
    <row r="72" spans="9:10" s="134" customFormat="1" x14ac:dyDescent="0.25">
      <c r="I72" s="132"/>
      <c r="J72" s="132"/>
    </row>
    <row r="73" spans="9:10" s="134" customFormat="1" ht="20.100000000000001" customHeight="1" x14ac:dyDescent="0.25">
      <c r="I73" s="132"/>
      <c r="J73" s="132"/>
    </row>
    <row r="74" spans="9:10" s="134" customFormat="1" ht="20.100000000000001" customHeight="1" x14ac:dyDescent="0.25">
      <c r="I74" s="132"/>
      <c r="J74" s="132"/>
    </row>
    <row r="75" spans="9:10" s="134" customFormat="1" ht="20.100000000000001" customHeight="1" x14ac:dyDescent="0.25">
      <c r="I75" s="132"/>
      <c r="J75" s="132"/>
    </row>
    <row r="76" spans="9:10" s="134" customFormat="1" ht="20.100000000000001" customHeight="1" x14ac:dyDescent="0.25">
      <c r="I76" s="132"/>
      <c r="J76" s="132"/>
    </row>
    <row r="77" spans="9:10" s="134" customFormat="1" ht="20.100000000000001" customHeight="1" x14ac:dyDescent="0.25">
      <c r="I77" s="132"/>
      <c r="J77" s="132"/>
    </row>
    <row r="78" spans="9:10" s="134" customFormat="1" ht="20.100000000000001" customHeight="1" x14ac:dyDescent="0.25">
      <c r="I78" s="132"/>
      <c r="J78" s="132"/>
    </row>
    <row r="79" spans="9:10" s="134" customFormat="1" ht="20.100000000000001" customHeight="1" x14ac:dyDescent="0.25">
      <c r="I79" s="132"/>
      <c r="J79" s="132"/>
    </row>
    <row r="80" spans="9:10" s="134" customFormat="1" ht="20.100000000000001" customHeight="1" x14ac:dyDescent="0.25">
      <c r="I80" s="132"/>
      <c r="J80" s="132"/>
    </row>
    <row r="81" spans="8:10" s="134" customFormat="1" ht="20.100000000000001" customHeight="1" x14ac:dyDescent="0.25">
      <c r="I81" s="132"/>
      <c r="J81" s="132"/>
    </row>
    <row r="82" spans="8:10" s="134" customFormat="1" ht="20.100000000000001" customHeight="1" x14ac:dyDescent="0.25">
      <c r="I82" s="132"/>
      <c r="J82" s="132"/>
    </row>
    <row r="83" spans="8:10" s="134" customFormat="1" ht="20.100000000000001" customHeight="1" x14ac:dyDescent="0.25">
      <c r="I83" s="132"/>
      <c r="J83" s="132"/>
    </row>
    <row r="84" spans="8:10" s="134" customFormat="1" ht="20.100000000000001" customHeight="1" x14ac:dyDescent="0.25">
      <c r="I84" s="132"/>
      <c r="J84" s="132"/>
    </row>
    <row r="85" spans="8:10" s="134" customFormat="1" ht="20.100000000000001" customHeight="1" x14ac:dyDescent="0.25">
      <c r="I85" s="132"/>
      <c r="J85" s="132"/>
    </row>
    <row r="86" spans="8:10" s="134" customFormat="1" x14ac:dyDescent="0.25">
      <c r="I86" s="132"/>
      <c r="J86" s="132"/>
    </row>
    <row r="87" spans="8:10" s="134" customFormat="1" x14ac:dyDescent="0.25">
      <c r="I87" s="132"/>
      <c r="J87" s="132"/>
    </row>
    <row r="88" spans="8:10" x14ac:dyDescent="0.25">
      <c r="H88"/>
      <c r="I88" s="130"/>
      <c r="J88" s="130"/>
    </row>
    <row r="89" spans="8:10" x14ac:dyDescent="0.25">
      <c r="H89"/>
      <c r="I89" s="130"/>
      <c r="J89" s="130"/>
    </row>
    <row r="90" spans="8:10" x14ac:dyDescent="0.25">
      <c r="H90"/>
      <c r="I90" s="130"/>
      <c r="J90" s="130"/>
    </row>
    <row r="91" spans="8:10" x14ac:dyDescent="0.25">
      <c r="H91"/>
      <c r="I91" s="130"/>
      <c r="J91" s="130"/>
    </row>
    <row r="92" spans="8:10" x14ac:dyDescent="0.25">
      <c r="H92"/>
      <c r="I92" s="130"/>
      <c r="J92" s="130"/>
    </row>
    <row r="93" spans="8:10" x14ac:dyDescent="0.25">
      <c r="H93"/>
      <c r="I93" s="130"/>
      <c r="J93" s="130"/>
    </row>
    <row r="94" spans="8:10" x14ac:dyDescent="0.25">
      <c r="H94"/>
      <c r="I94" s="130"/>
      <c r="J94" s="130"/>
    </row>
    <row r="95" spans="8:10" x14ac:dyDescent="0.25">
      <c r="H95"/>
      <c r="I95" s="130"/>
      <c r="J95" s="130"/>
    </row>
    <row r="96" spans="8:10" x14ac:dyDescent="0.25">
      <c r="H96"/>
      <c r="I96" s="130"/>
      <c r="J96" s="130"/>
    </row>
    <row r="97" spans="8:10" x14ac:dyDescent="0.25">
      <c r="H97"/>
      <c r="I97" s="130"/>
      <c r="J97" s="130"/>
    </row>
    <row r="98" spans="8:10" x14ac:dyDescent="0.25">
      <c r="H98"/>
      <c r="I98" s="130"/>
      <c r="J98" s="130"/>
    </row>
    <row r="99" spans="8:10" x14ac:dyDescent="0.25">
      <c r="I99" s="130"/>
      <c r="J99" s="130"/>
    </row>
    <row r="100" spans="8:10" x14ac:dyDescent="0.25">
      <c r="I100" s="130"/>
      <c r="J100" s="130"/>
    </row>
    <row r="101" spans="8:10" x14ac:dyDescent="0.25">
      <c r="I101" s="130"/>
      <c r="J101" s="130"/>
    </row>
    <row r="102" spans="8:10" x14ac:dyDescent="0.25">
      <c r="I102" s="130"/>
      <c r="J102" s="130"/>
    </row>
    <row r="103" spans="8:10" x14ac:dyDescent="0.25">
      <c r="I103" s="130"/>
      <c r="J103" s="130"/>
    </row>
    <row r="104" spans="8:10" x14ac:dyDescent="0.25">
      <c r="I104" s="130"/>
      <c r="J104" s="130"/>
    </row>
    <row r="105" spans="8:10" x14ac:dyDescent="0.25">
      <c r="H105"/>
    </row>
    <row r="106" spans="8:10" x14ac:dyDescent="0.25">
      <c r="H106"/>
    </row>
    <row r="107" spans="8:10" x14ac:dyDescent="0.25">
      <c r="H107"/>
    </row>
    <row r="108" spans="8:10" x14ac:dyDescent="0.25">
      <c r="H108"/>
    </row>
    <row r="109" spans="8:10" x14ac:dyDescent="0.25">
      <c r="H109"/>
    </row>
    <row r="110" spans="8:10" x14ac:dyDescent="0.25">
      <c r="H110"/>
    </row>
    <row r="111" spans="8:10" x14ac:dyDescent="0.25">
      <c r="H111"/>
    </row>
    <row r="112" spans="8:10" x14ac:dyDescent="0.25">
      <c r="H112"/>
    </row>
    <row r="113" spans="8:8" x14ac:dyDescent="0.25">
      <c r="H113"/>
    </row>
    <row r="114" spans="8:8" x14ac:dyDescent="0.25">
      <c r="H114"/>
    </row>
    <row r="115" spans="8:8" x14ac:dyDescent="0.25">
      <c r="H115"/>
    </row>
    <row r="116" spans="8:8" x14ac:dyDescent="0.25">
      <c r="H116"/>
    </row>
  </sheetData>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workbookViewId="0">
      <selection activeCell="H35" sqref="H35"/>
    </sheetView>
  </sheetViews>
  <sheetFormatPr baseColWidth="10" defaultColWidth="12.5703125" defaultRowHeight="15.75" x14ac:dyDescent="0.25"/>
  <cols>
    <col min="1" max="1" width="4.42578125" style="40" customWidth="1"/>
    <col min="2" max="2" width="14" style="40" customWidth="1"/>
    <col min="3" max="3" width="15.85546875" style="40" customWidth="1"/>
    <col min="4" max="4" width="37.85546875" style="40" customWidth="1"/>
    <col min="5" max="5" width="14.7109375" style="40" customWidth="1"/>
    <col min="6" max="6" width="29" style="40" customWidth="1"/>
    <col min="7" max="7" width="12.7109375" style="45" customWidth="1"/>
    <col min="8" max="8" width="14.42578125" style="40" bestFit="1" customWidth="1"/>
    <col min="9" max="9" width="18" style="40" hidden="1" customWidth="1"/>
    <col min="10" max="10" width="12.5703125" style="40" hidden="1" customWidth="1"/>
    <col min="11" max="11" width="17.42578125" style="40" bestFit="1" customWidth="1"/>
    <col min="12" max="12" width="18.5703125" style="40" bestFit="1" customWidth="1"/>
    <col min="13" max="14" width="17.42578125" style="40" bestFit="1" customWidth="1"/>
    <col min="15" max="15" width="16.28515625" style="40" bestFit="1" customWidth="1"/>
    <col min="16" max="256" width="12.5703125" style="40"/>
    <col min="257" max="257" width="4.42578125" style="40" customWidth="1"/>
    <col min="258" max="258" width="14" style="40" customWidth="1"/>
    <col min="259" max="259" width="22.140625" style="40" customWidth="1"/>
    <col min="260" max="260" width="37.85546875" style="40" customWidth="1"/>
    <col min="261" max="261" width="18.42578125" style="40" customWidth="1"/>
    <col min="262" max="262" width="19" style="40" customWidth="1"/>
    <col min="263" max="263" width="12.7109375" style="40" customWidth="1"/>
    <col min="264" max="264" width="7.5703125" style="40" bestFit="1" customWidth="1"/>
    <col min="265" max="266" width="0" style="40" hidden="1" customWidth="1"/>
    <col min="267" max="267" width="13.7109375" style="40" bestFit="1" customWidth="1"/>
    <col min="268" max="512" width="12.5703125" style="40"/>
    <col min="513" max="513" width="4.42578125" style="40" customWidth="1"/>
    <col min="514" max="514" width="14" style="40" customWidth="1"/>
    <col min="515" max="515" width="22.140625" style="40" customWidth="1"/>
    <col min="516" max="516" width="37.85546875" style="40" customWidth="1"/>
    <col min="517" max="517" width="18.42578125" style="40" customWidth="1"/>
    <col min="518" max="518" width="19" style="40" customWidth="1"/>
    <col min="519" max="519" width="12.7109375" style="40" customWidth="1"/>
    <col min="520" max="520" width="7.5703125" style="40" bestFit="1" customWidth="1"/>
    <col min="521" max="522" width="0" style="40" hidden="1" customWidth="1"/>
    <col min="523" max="523" width="13.7109375" style="40" bestFit="1" customWidth="1"/>
    <col min="524" max="768" width="12.5703125" style="40"/>
    <col min="769" max="769" width="4.42578125" style="40" customWidth="1"/>
    <col min="770" max="770" width="14" style="40" customWidth="1"/>
    <col min="771" max="771" width="22.140625" style="40" customWidth="1"/>
    <col min="772" max="772" width="37.85546875" style="40" customWidth="1"/>
    <col min="773" max="773" width="18.42578125" style="40" customWidth="1"/>
    <col min="774" max="774" width="19" style="40" customWidth="1"/>
    <col min="775" max="775" width="12.7109375" style="40" customWidth="1"/>
    <col min="776" max="776" width="7.5703125" style="40" bestFit="1" customWidth="1"/>
    <col min="777" max="778" width="0" style="40" hidden="1" customWidth="1"/>
    <col min="779" max="779" width="13.7109375" style="40" bestFit="1" customWidth="1"/>
    <col min="780" max="1024" width="12.5703125" style="40"/>
    <col min="1025" max="1025" width="4.42578125" style="40" customWidth="1"/>
    <col min="1026" max="1026" width="14" style="40" customWidth="1"/>
    <col min="1027" max="1027" width="22.140625" style="40" customWidth="1"/>
    <col min="1028" max="1028" width="37.85546875" style="40" customWidth="1"/>
    <col min="1029" max="1029" width="18.42578125" style="40" customWidth="1"/>
    <col min="1030" max="1030" width="19" style="40" customWidth="1"/>
    <col min="1031" max="1031" width="12.7109375" style="40" customWidth="1"/>
    <col min="1032" max="1032" width="7.5703125" style="40" bestFit="1" customWidth="1"/>
    <col min="1033" max="1034" width="0" style="40" hidden="1" customWidth="1"/>
    <col min="1035" max="1035" width="13.7109375" style="40" bestFit="1" customWidth="1"/>
    <col min="1036" max="1280" width="12.5703125" style="40"/>
    <col min="1281" max="1281" width="4.42578125" style="40" customWidth="1"/>
    <col min="1282" max="1282" width="14" style="40" customWidth="1"/>
    <col min="1283" max="1283" width="22.140625" style="40" customWidth="1"/>
    <col min="1284" max="1284" width="37.85546875" style="40" customWidth="1"/>
    <col min="1285" max="1285" width="18.42578125" style="40" customWidth="1"/>
    <col min="1286" max="1286" width="19" style="40" customWidth="1"/>
    <col min="1287" max="1287" width="12.7109375" style="40" customWidth="1"/>
    <col min="1288" max="1288" width="7.5703125" style="40" bestFit="1" customWidth="1"/>
    <col min="1289" max="1290" width="0" style="40" hidden="1" customWidth="1"/>
    <col min="1291" max="1291" width="13.7109375" style="40" bestFit="1" customWidth="1"/>
    <col min="1292" max="1536" width="12.5703125" style="40"/>
    <col min="1537" max="1537" width="4.42578125" style="40" customWidth="1"/>
    <col min="1538" max="1538" width="14" style="40" customWidth="1"/>
    <col min="1539" max="1539" width="22.140625" style="40" customWidth="1"/>
    <col min="1540" max="1540" width="37.85546875" style="40" customWidth="1"/>
    <col min="1541" max="1541" width="18.42578125" style="40" customWidth="1"/>
    <col min="1542" max="1542" width="19" style="40" customWidth="1"/>
    <col min="1543" max="1543" width="12.7109375" style="40" customWidth="1"/>
    <col min="1544" max="1544" width="7.5703125" style="40" bestFit="1" customWidth="1"/>
    <col min="1545" max="1546" width="0" style="40" hidden="1" customWidth="1"/>
    <col min="1547" max="1547" width="13.7109375" style="40" bestFit="1" customWidth="1"/>
    <col min="1548" max="1792" width="12.5703125" style="40"/>
    <col min="1793" max="1793" width="4.42578125" style="40" customWidth="1"/>
    <col min="1794" max="1794" width="14" style="40" customWidth="1"/>
    <col min="1795" max="1795" width="22.140625" style="40" customWidth="1"/>
    <col min="1796" max="1796" width="37.85546875" style="40" customWidth="1"/>
    <col min="1797" max="1797" width="18.42578125" style="40" customWidth="1"/>
    <col min="1798" max="1798" width="19" style="40" customWidth="1"/>
    <col min="1799" max="1799" width="12.7109375" style="40" customWidth="1"/>
    <col min="1800" max="1800" width="7.5703125" style="40" bestFit="1" customWidth="1"/>
    <col min="1801" max="1802" width="0" style="40" hidden="1" customWidth="1"/>
    <col min="1803" max="1803" width="13.7109375" style="40" bestFit="1" customWidth="1"/>
    <col min="1804" max="2048" width="12.5703125" style="40"/>
    <col min="2049" max="2049" width="4.42578125" style="40" customWidth="1"/>
    <col min="2050" max="2050" width="14" style="40" customWidth="1"/>
    <col min="2051" max="2051" width="22.140625" style="40" customWidth="1"/>
    <col min="2052" max="2052" width="37.85546875" style="40" customWidth="1"/>
    <col min="2053" max="2053" width="18.42578125" style="40" customWidth="1"/>
    <col min="2054" max="2054" width="19" style="40" customWidth="1"/>
    <col min="2055" max="2055" width="12.7109375" style="40" customWidth="1"/>
    <col min="2056" max="2056" width="7.5703125" style="40" bestFit="1" customWidth="1"/>
    <col min="2057" max="2058" width="0" style="40" hidden="1" customWidth="1"/>
    <col min="2059" max="2059" width="13.7109375" style="40" bestFit="1" customWidth="1"/>
    <col min="2060" max="2304" width="12.5703125" style="40"/>
    <col min="2305" max="2305" width="4.42578125" style="40" customWidth="1"/>
    <col min="2306" max="2306" width="14" style="40" customWidth="1"/>
    <col min="2307" max="2307" width="22.140625" style="40" customWidth="1"/>
    <col min="2308" max="2308" width="37.85546875" style="40" customWidth="1"/>
    <col min="2309" max="2309" width="18.42578125" style="40" customWidth="1"/>
    <col min="2310" max="2310" width="19" style="40" customWidth="1"/>
    <col min="2311" max="2311" width="12.7109375" style="40" customWidth="1"/>
    <col min="2312" max="2312" width="7.5703125" style="40" bestFit="1" customWidth="1"/>
    <col min="2313" max="2314" width="0" style="40" hidden="1" customWidth="1"/>
    <col min="2315" max="2315" width="13.7109375" style="40" bestFit="1" customWidth="1"/>
    <col min="2316" max="2560" width="12.5703125" style="40"/>
    <col min="2561" max="2561" width="4.42578125" style="40" customWidth="1"/>
    <col min="2562" max="2562" width="14" style="40" customWidth="1"/>
    <col min="2563" max="2563" width="22.140625" style="40" customWidth="1"/>
    <col min="2564" max="2564" width="37.85546875" style="40" customWidth="1"/>
    <col min="2565" max="2565" width="18.42578125" style="40" customWidth="1"/>
    <col min="2566" max="2566" width="19" style="40" customWidth="1"/>
    <col min="2567" max="2567" width="12.7109375" style="40" customWidth="1"/>
    <col min="2568" max="2568" width="7.5703125" style="40" bestFit="1" customWidth="1"/>
    <col min="2569" max="2570" width="0" style="40" hidden="1" customWidth="1"/>
    <col min="2571" max="2571" width="13.7109375" style="40" bestFit="1" customWidth="1"/>
    <col min="2572" max="2816" width="12.5703125" style="40"/>
    <col min="2817" max="2817" width="4.42578125" style="40" customWidth="1"/>
    <col min="2818" max="2818" width="14" style="40" customWidth="1"/>
    <col min="2819" max="2819" width="22.140625" style="40" customWidth="1"/>
    <col min="2820" max="2820" width="37.85546875" style="40" customWidth="1"/>
    <col min="2821" max="2821" width="18.42578125" style="40" customWidth="1"/>
    <col min="2822" max="2822" width="19" style="40" customWidth="1"/>
    <col min="2823" max="2823" width="12.7109375" style="40" customWidth="1"/>
    <col min="2824" max="2824" width="7.5703125" style="40" bestFit="1" customWidth="1"/>
    <col min="2825" max="2826" width="0" style="40" hidden="1" customWidth="1"/>
    <col min="2827" max="2827" width="13.7109375" style="40" bestFit="1" customWidth="1"/>
    <col min="2828" max="3072" width="12.5703125" style="40"/>
    <col min="3073" max="3073" width="4.42578125" style="40" customWidth="1"/>
    <col min="3074" max="3074" width="14" style="40" customWidth="1"/>
    <col min="3075" max="3075" width="22.140625" style="40" customWidth="1"/>
    <col min="3076" max="3076" width="37.85546875" style="40" customWidth="1"/>
    <col min="3077" max="3077" width="18.42578125" style="40" customWidth="1"/>
    <col min="3078" max="3078" width="19" style="40" customWidth="1"/>
    <col min="3079" max="3079" width="12.7109375" style="40" customWidth="1"/>
    <col min="3080" max="3080" width="7.5703125" style="40" bestFit="1" customWidth="1"/>
    <col min="3081" max="3082" width="0" style="40" hidden="1" customWidth="1"/>
    <col min="3083" max="3083" width="13.7109375" style="40" bestFit="1" customWidth="1"/>
    <col min="3084" max="3328" width="12.5703125" style="40"/>
    <col min="3329" max="3329" width="4.42578125" style="40" customWidth="1"/>
    <col min="3330" max="3330" width="14" style="40" customWidth="1"/>
    <col min="3331" max="3331" width="22.140625" style="40" customWidth="1"/>
    <col min="3332" max="3332" width="37.85546875" style="40" customWidth="1"/>
    <col min="3333" max="3333" width="18.42578125" style="40" customWidth="1"/>
    <col min="3334" max="3334" width="19" style="40" customWidth="1"/>
    <col min="3335" max="3335" width="12.7109375" style="40" customWidth="1"/>
    <col min="3336" max="3336" width="7.5703125" style="40" bestFit="1" customWidth="1"/>
    <col min="3337" max="3338" width="0" style="40" hidden="1" customWidth="1"/>
    <col min="3339" max="3339" width="13.7109375" style="40" bestFit="1" customWidth="1"/>
    <col min="3340" max="3584" width="12.5703125" style="40"/>
    <col min="3585" max="3585" width="4.42578125" style="40" customWidth="1"/>
    <col min="3586" max="3586" width="14" style="40" customWidth="1"/>
    <col min="3587" max="3587" width="22.140625" style="40" customWidth="1"/>
    <col min="3588" max="3588" width="37.85546875" style="40" customWidth="1"/>
    <col min="3589" max="3589" width="18.42578125" style="40" customWidth="1"/>
    <col min="3590" max="3590" width="19" style="40" customWidth="1"/>
    <col min="3591" max="3591" width="12.7109375" style="40" customWidth="1"/>
    <col min="3592" max="3592" width="7.5703125" style="40" bestFit="1" customWidth="1"/>
    <col min="3593" max="3594" width="0" style="40" hidden="1" customWidth="1"/>
    <col min="3595" max="3595" width="13.7109375" style="40" bestFit="1" customWidth="1"/>
    <col min="3596" max="3840" width="12.5703125" style="40"/>
    <col min="3841" max="3841" width="4.42578125" style="40" customWidth="1"/>
    <col min="3842" max="3842" width="14" style="40" customWidth="1"/>
    <col min="3843" max="3843" width="22.140625" style="40" customWidth="1"/>
    <col min="3844" max="3844" width="37.85546875" style="40" customWidth="1"/>
    <col min="3845" max="3845" width="18.42578125" style="40" customWidth="1"/>
    <col min="3846" max="3846" width="19" style="40" customWidth="1"/>
    <col min="3847" max="3847" width="12.7109375" style="40" customWidth="1"/>
    <col min="3848" max="3848" width="7.5703125" style="40" bestFit="1" customWidth="1"/>
    <col min="3849" max="3850" width="0" style="40" hidden="1" customWidth="1"/>
    <col min="3851" max="3851" width="13.7109375" style="40" bestFit="1" customWidth="1"/>
    <col min="3852" max="4096" width="12.5703125" style="40"/>
    <col min="4097" max="4097" width="4.42578125" style="40" customWidth="1"/>
    <col min="4098" max="4098" width="14" style="40" customWidth="1"/>
    <col min="4099" max="4099" width="22.140625" style="40" customWidth="1"/>
    <col min="4100" max="4100" width="37.85546875" style="40" customWidth="1"/>
    <col min="4101" max="4101" width="18.42578125" style="40" customWidth="1"/>
    <col min="4102" max="4102" width="19" style="40" customWidth="1"/>
    <col min="4103" max="4103" width="12.7109375" style="40" customWidth="1"/>
    <col min="4104" max="4104" width="7.5703125" style="40" bestFit="1" customWidth="1"/>
    <col min="4105" max="4106" width="0" style="40" hidden="1" customWidth="1"/>
    <col min="4107" max="4107" width="13.7109375" style="40" bestFit="1" customWidth="1"/>
    <col min="4108" max="4352" width="12.5703125" style="40"/>
    <col min="4353" max="4353" width="4.42578125" style="40" customWidth="1"/>
    <col min="4354" max="4354" width="14" style="40" customWidth="1"/>
    <col min="4355" max="4355" width="22.140625" style="40" customWidth="1"/>
    <col min="4356" max="4356" width="37.85546875" style="40" customWidth="1"/>
    <col min="4357" max="4357" width="18.42578125" style="40" customWidth="1"/>
    <col min="4358" max="4358" width="19" style="40" customWidth="1"/>
    <col min="4359" max="4359" width="12.7109375" style="40" customWidth="1"/>
    <col min="4360" max="4360" width="7.5703125" style="40" bestFit="1" customWidth="1"/>
    <col min="4361" max="4362" width="0" style="40" hidden="1" customWidth="1"/>
    <col min="4363" max="4363" width="13.7109375" style="40" bestFit="1" customWidth="1"/>
    <col min="4364" max="4608" width="12.5703125" style="40"/>
    <col min="4609" max="4609" width="4.42578125" style="40" customWidth="1"/>
    <col min="4610" max="4610" width="14" style="40" customWidth="1"/>
    <col min="4611" max="4611" width="22.140625" style="40" customWidth="1"/>
    <col min="4612" max="4612" width="37.85546875" style="40" customWidth="1"/>
    <col min="4613" max="4613" width="18.42578125" style="40" customWidth="1"/>
    <col min="4614" max="4614" width="19" style="40" customWidth="1"/>
    <col min="4615" max="4615" width="12.7109375" style="40" customWidth="1"/>
    <col min="4616" max="4616" width="7.5703125" style="40" bestFit="1" customWidth="1"/>
    <col min="4617" max="4618" width="0" style="40" hidden="1" customWidth="1"/>
    <col min="4619" max="4619" width="13.7109375" style="40" bestFit="1" customWidth="1"/>
    <col min="4620" max="4864" width="12.5703125" style="40"/>
    <col min="4865" max="4865" width="4.42578125" style="40" customWidth="1"/>
    <col min="4866" max="4866" width="14" style="40" customWidth="1"/>
    <col min="4867" max="4867" width="22.140625" style="40" customWidth="1"/>
    <col min="4868" max="4868" width="37.85546875" style="40" customWidth="1"/>
    <col min="4869" max="4869" width="18.42578125" style="40" customWidth="1"/>
    <col min="4870" max="4870" width="19" style="40" customWidth="1"/>
    <col min="4871" max="4871" width="12.7109375" style="40" customWidth="1"/>
    <col min="4872" max="4872" width="7.5703125" style="40" bestFit="1" customWidth="1"/>
    <col min="4873" max="4874" width="0" style="40" hidden="1" customWidth="1"/>
    <col min="4875" max="4875" width="13.7109375" style="40" bestFit="1" customWidth="1"/>
    <col min="4876" max="5120" width="12.5703125" style="40"/>
    <col min="5121" max="5121" width="4.42578125" style="40" customWidth="1"/>
    <col min="5122" max="5122" width="14" style="40" customWidth="1"/>
    <col min="5123" max="5123" width="22.140625" style="40" customWidth="1"/>
    <col min="5124" max="5124" width="37.85546875" style="40" customWidth="1"/>
    <col min="5125" max="5125" width="18.42578125" style="40" customWidth="1"/>
    <col min="5126" max="5126" width="19" style="40" customWidth="1"/>
    <col min="5127" max="5127" width="12.7109375" style="40" customWidth="1"/>
    <col min="5128" max="5128" width="7.5703125" style="40" bestFit="1" customWidth="1"/>
    <col min="5129" max="5130" width="0" style="40" hidden="1" customWidth="1"/>
    <col min="5131" max="5131" width="13.7109375" style="40" bestFit="1" customWidth="1"/>
    <col min="5132" max="5376" width="12.5703125" style="40"/>
    <col min="5377" max="5377" width="4.42578125" style="40" customWidth="1"/>
    <col min="5378" max="5378" width="14" style="40" customWidth="1"/>
    <col min="5379" max="5379" width="22.140625" style="40" customWidth="1"/>
    <col min="5380" max="5380" width="37.85546875" style="40" customWidth="1"/>
    <col min="5381" max="5381" width="18.42578125" style="40" customWidth="1"/>
    <col min="5382" max="5382" width="19" style="40" customWidth="1"/>
    <col min="5383" max="5383" width="12.7109375" style="40" customWidth="1"/>
    <col min="5384" max="5384" width="7.5703125" style="40" bestFit="1" customWidth="1"/>
    <col min="5385" max="5386" width="0" style="40" hidden="1" customWidth="1"/>
    <col min="5387" max="5387" width="13.7109375" style="40" bestFit="1" customWidth="1"/>
    <col min="5388" max="5632" width="12.5703125" style="40"/>
    <col min="5633" max="5633" width="4.42578125" style="40" customWidth="1"/>
    <col min="5634" max="5634" width="14" style="40" customWidth="1"/>
    <col min="5635" max="5635" width="22.140625" style="40" customWidth="1"/>
    <col min="5636" max="5636" width="37.85546875" style="40" customWidth="1"/>
    <col min="5637" max="5637" width="18.42578125" style="40" customWidth="1"/>
    <col min="5638" max="5638" width="19" style="40" customWidth="1"/>
    <col min="5639" max="5639" width="12.7109375" style="40" customWidth="1"/>
    <col min="5640" max="5640" width="7.5703125" style="40" bestFit="1" customWidth="1"/>
    <col min="5641" max="5642" width="0" style="40" hidden="1" customWidth="1"/>
    <col min="5643" max="5643" width="13.7109375" style="40" bestFit="1" customWidth="1"/>
    <col min="5644" max="5888" width="12.5703125" style="40"/>
    <col min="5889" max="5889" width="4.42578125" style="40" customWidth="1"/>
    <col min="5890" max="5890" width="14" style="40" customWidth="1"/>
    <col min="5891" max="5891" width="22.140625" style="40" customWidth="1"/>
    <col min="5892" max="5892" width="37.85546875" style="40" customWidth="1"/>
    <col min="5893" max="5893" width="18.42578125" style="40" customWidth="1"/>
    <col min="5894" max="5894" width="19" style="40" customWidth="1"/>
    <col min="5895" max="5895" width="12.7109375" style="40" customWidth="1"/>
    <col min="5896" max="5896" width="7.5703125" style="40" bestFit="1" customWidth="1"/>
    <col min="5897" max="5898" width="0" style="40" hidden="1" customWidth="1"/>
    <col min="5899" max="5899" width="13.7109375" style="40" bestFit="1" customWidth="1"/>
    <col min="5900" max="6144" width="12.5703125" style="40"/>
    <col min="6145" max="6145" width="4.42578125" style="40" customWidth="1"/>
    <col min="6146" max="6146" width="14" style="40" customWidth="1"/>
    <col min="6147" max="6147" width="22.140625" style="40" customWidth="1"/>
    <col min="6148" max="6148" width="37.85546875" style="40" customWidth="1"/>
    <col min="6149" max="6149" width="18.42578125" style="40" customWidth="1"/>
    <col min="6150" max="6150" width="19" style="40" customWidth="1"/>
    <col min="6151" max="6151" width="12.7109375" style="40" customWidth="1"/>
    <col min="6152" max="6152" width="7.5703125" style="40" bestFit="1" customWidth="1"/>
    <col min="6153" max="6154" width="0" style="40" hidden="1" customWidth="1"/>
    <col min="6155" max="6155" width="13.7109375" style="40" bestFit="1" customWidth="1"/>
    <col min="6156" max="6400" width="12.5703125" style="40"/>
    <col min="6401" max="6401" width="4.42578125" style="40" customWidth="1"/>
    <col min="6402" max="6402" width="14" style="40" customWidth="1"/>
    <col min="6403" max="6403" width="22.140625" style="40" customWidth="1"/>
    <col min="6404" max="6404" width="37.85546875" style="40" customWidth="1"/>
    <col min="6405" max="6405" width="18.42578125" style="40" customWidth="1"/>
    <col min="6406" max="6406" width="19" style="40" customWidth="1"/>
    <col min="6407" max="6407" width="12.7109375" style="40" customWidth="1"/>
    <col min="6408" max="6408" width="7.5703125" style="40" bestFit="1" customWidth="1"/>
    <col min="6409" max="6410" width="0" style="40" hidden="1" customWidth="1"/>
    <col min="6411" max="6411" width="13.7109375" style="40" bestFit="1" customWidth="1"/>
    <col min="6412" max="6656" width="12.5703125" style="40"/>
    <col min="6657" max="6657" width="4.42578125" style="40" customWidth="1"/>
    <col min="6658" max="6658" width="14" style="40" customWidth="1"/>
    <col min="6659" max="6659" width="22.140625" style="40" customWidth="1"/>
    <col min="6660" max="6660" width="37.85546875" style="40" customWidth="1"/>
    <col min="6661" max="6661" width="18.42578125" style="40" customWidth="1"/>
    <col min="6662" max="6662" width="19" style="40" customWidth="1"/>
    <col min="6663" max="6663" width="12.7109375" style="40" customWidth="1"/>
    <col min="6664" max="6664" width="7.5703125" style="40" bestFit="1" customWidth="1"/>
    <col min="6665" max="6666" width="0" style="40" hidden="1" customWidth="1"/>
    <col min="6667" max="6667" width="13.7109375" style="40" bestFit="1" customWidth="1"/>
    <col min="6668" max="6912" width="12.5703125" style="40"/>
    <col min="6913" max="6913" width="4.42578125" style="40" customWidth="1"/>
    <col min="6914" max="6914" width="14" style="40" customWidth="1"/>
    <col min="6915" max="6915" width="22.140625" style="40" customWidth="1"/>
    <col min="6916" max="6916" width="37.85546875" style="40" customWidth="1"/>
    <col min="6917" max="6917" width="18.42578125" style="40" customWidth="1"/>
    <col min="6918" max="6918" width="19" style="40" customWidth="1"/>
    <col min="6919" max="6919" width="12.7109375" style="40" customWidth="1"/>
    <col min="6920" max="6920" width="7.5703125" style="40" bestFit="1" customWidth="1"/>
    <col min="6921" max="6922" width="0" style="40" hidden="1" customWidth="1"/>
    <col min="6923" max="6923" width="13.7109375" style="40" bestFit="1" customWidth="1"/>
    <col min="6924" max="7168" width="12.5703125" style="40"/>
    <col min="7169" max="7169" width="4.42578125" style="40" customWidth="1"/>
    <col min="7170" max="7170" width="14" style="40" customWidth="1"/>
    <col min="7171" max="7171" width="22.140625" style="40" customWidth="1"/>
    <col min="7172" max="7172" width="37.85546875" style="40" customWidth="1"/>
    <col min="7173" max="7173" width="18.42578125" style="40" customWidth="1"/>
    <col min="7174" max="7174" width="19" style="40" customWidth="1"/>
    <col min="7175" max="7175" width="12.7109375" style="40" customWidth="1"/>
    <col min="7176" max="7176" width="7.5703125" style="40" bestFit="1" customWidth="1"/>
    <col min="7177" max="7178" width="0" style="40" hidden="1" customWidth="1"/>
    <col min="7179" max="7179" width="13.7109375" style="40" bestFit="1" customWidth="1"/>
    <col min="7180" max="7424" width="12.5703125" style="40"/>
    <col min="7425" max="7425" width="4.42578125" style="40" customWidth="1"/>
    <col min="7426" max="7426" width="14" style="40" customWidth="1"/>
    <col min="7427" max="7427" width="22.140625" style="40" customWidth="1"/>
    <col min="7428" max="7428" width="37.85546875" style="40" customWidth="1"/>
    <col min="7429" max="7429" width="18.42578125" style="40" customWidth="1"/>
    <col min="7430" max="7430" width="19" style="40" customWidth="1"/>
    <col min="7431" max="7431" width="12.7109375" style="40" customWidth="1"/>
    <col min="7432" max="7432" width="7.5703125" style="40" bestFit="1" customWidth="1"/>
    <col min="7433" max="7434" width="0" style="40" hidden="1" customWidth="1"/>
    <col min="7435" max="7435" width="13.7109375" style="40" bestFit="1" customWidth="1"/>
    <col min="7436" max="7680" width="12.5703125" style="40"/>
    <col min="7681" max="7681" width="4.42578125" style="40" customWidth="1"/>
    <col min="7682" max="7682" width="14" style="40" customWidth="1"/>
    <col min="7683" max="7683" width="22.140625" style="40" customWidth="1"/>
    <col min="7684" max="7684" width="37.85546875" style="40" customWidth="1"/>
    <col min="7685" max="7685" width="18.42578125" style="40" customWidth="1"/>
    <col min="7686" max="7686" width="19" style="40" customWidth="1"/>
    <col min="7687" max="7687" width="12.7109375" style="40" customWidth="1"/>
    <col min="7688" max="7688" width="7.5703125" style="40" bestFit="1" customWidth="1"/>
    <col min="7689" max="7690" width="0" style="40" hidden="1" customWidth="1"/>
    <col min="7691" max="7691" width="13.7109375" style="40" bestFit="1" customWidth="1"/>
    <col min="7692" max="7936" width="12.5703125" style="40"/>
    <col min="7937" max="7937" width="4.42578125" style="40" customWidth="1"/>
    <col min="7938" max="7938" width="14" style="40" customWidth="1"/>
    <col min="7939" max="7939" width="22.140625" style="40" customWidth="1"/>
    <col min="7940" max="7940" width="37.85546875" style="40" customWidth="1"/>
    <col min="7941" max="7941" width="18.42578125" style="40" customWidth="1"/>
    <col min="7942" max="7942" width="19" style="40" customWidth="1"/>
    <col min="7943" max="7943" width="12.7109375" style="40" customWidth="1"/>
    <col min="7944" max="7944" width="7.5703125" style="40" bestFit="1" customWidth="1"/>
    <col min="7945" max="7946" width="0" style="40" hidden="1" customWidth="1"/>
    <col min="7947" max="7947" width="13.7109375" style="40" bestFit="1" customWidth="1"/>
    <col min="7948" max="8192" width="12.5703125" style="40"/>
    <col min="8193" max="8193" width="4.42578125" style="40" customWidth="1"/>
    <col min="8194" max="8194" width="14" style="40" customWidth="1"/>
    <col min="8195" max="8195" width="22.140625" style="40" customWidth="1"/>
    <col min="8196" max="8196" width="37.85546875" style="40" customWidth="1"/>
    <col min="8197" max="8197" width="18.42578125" style="40" customWidth="1"/>
    <col min="8198" max="8198" width="19" style="40" customWidth="1"/>
    <col min="8199" max="8199" width="12.7109375" style="40" customWidth="1"/>
    <col min="8200" max="8200" width="7.5703125" style="40" bestFit="1" customWidth="1"/>
    <col min="8201" max="8202" width="0" style="40" hidden="1" customWidth="1"/>
    <col min="8203" max="8203" width="13.7109375" style="40" bestFit="1" customWidth="1"/>
    <col min="8204" max="8448" width="12.5703125" style="40"/>
    <col min="8449" max="8449" width="4.42578125" style="40" customWidth="1"/>
    <col min="8450" max="8450" width="14" style="40" customWidth="1"/>
    <col min="8451" max="8451" width="22.140625" style="40" customWidth="1"/>
    <col min="8452" max="8452" width="37.85546875" style="40" customWidth="1"/>
    <col min="8453" max="8453" width="18.42578125" style="40" customWidth="1"/>
    <col min="8454" max="8454" width="19" style="40" customWidth="1"/>
    <col min="8455" max="8455" width="12.7109375" style="40" customWidth="1"/>
    <col min="8456" max="8456" width="7.5703125" style="40" bestFit="1" customWidth="1"/>
    <col min="8457" max="8458" width="0" style="40" hidden="1" customWidth="1"/>
    <col min="8459" max="8459" width="13.7109375" style="40" bestFit="1" customWidth="1"/>
    <col min="8460" max="8704" width="12.5703125" style="40"/>
    <col min="8705" max="8705" width="4.42578125" style="40" customWidth="1"/>
    <col min="8706" max="8706" width="14" style="40" customWidth="1"/>
    <col min="8707" max="8707" width="22.140625" style="40" customWidth="1"/>
    <col min="8708" max="8708" width="37.85546875" style="40" customWidth="1"/>
    <col min="8709" max="8709" width="18.42578125" style="40" customWidth="1"/>
    <col min="8710" max="8710" width="19" style="40" customWidth="1"/>
    <col min="8711" max="8711" width="12.7109375" style="40" customWidth="1"/>
    <col min="8712" max="8712" width="7.5703125" style="40" bestFit="1" customWidth="1"/>
    <col min="8713" max="8714" width="0" style="40" hidden="1" customWidth="1"/>
    <col min="8715" max="8715" width="13.7109375" style="40" bestFit="1" customWidth="1"/>
    <col min="8716" max="8960" width="12.5703125" style="40"/>
    <col min="8961" max="8961" width="4.42578125" style="40" customWidth="1"/>
    <col min="8962" max="8962" width="14" style="40" customWidth="1"/>
    <col min="8963" max="8963" width="22.140625" style="40" customWidth="1"/>
    <col min="8964" max="8964" width="37.85546875" style="40" customWidth="1"/>
    <col min="8965" max="8965" width="18.42578125" style="40" customWidth="1"/>
    <col min="8966" max="8966" width="19" style="40" customWidth="1"/>
    <col min="8967" max="8967" width="12.7109375" style="40" customWidth="1"/>
    <col min="8968" max="8968" width="7.5703125" style="40" bestFit="1" customWidth="1"/>
    <col min="8969" max="8970" width="0" style="40" hidden="1" customWidth="1"/>
    <col min="8971" max="8971" width="13.7109375" style="40" bestFit="1" customWidth="1"/>
    <col min="8972" max="9216" width="12.5703125" style="40"/>
    <col min="9217" max="9217" width="4.42578125" style="40" customWidth="1"/>
    <col min="9218" max="9218" width="14" style="40" customWidth="1"/>
    <col min="9219" max="9219" width="22.140625" style="40" customWidth="1"/>
    <col min="9220" max="9220" width="37.85546875" style="40" customWidth="1"/>
    <col min="9221" max="9221" width="18.42578125" style="40" customWidth="1"/>
    <col min="9222" max="9222" width="19" style="40" customWidth="1"/>
    <col min="9223" max="9223" width="12.7109375" style="40" customWidth="1"/>
    <col min="9224" max="9224" width="7.5703125" style="40" bestFit="1" customWidth="1"/>
    <col min="9225" max="9226" width="0" style="40" hidden="1" customWidth="1"/>
    <col min="9227" max="9227" width="13.7109375" style="40" bestFit="1" customWidth="1"/>
    <col min="9228" max="9472" width="12.5703125" style="40"/>
    <col min="9473" max="9473" width="4.42578125" style="40" customWidth="1"/>
    <col min="9474" max="9474" width="14" style="40" customWidth="1"/>
    <col min="9475" max="9475" width="22.140625" style="40" customWidth="1"/>
    <col min="9476" max="9476" width="37.85546875" style="40" customWidth="1"/>
    <col min="9477" max="9477" width="18.42578125" style="40" customWidth="1"/>
    <col min="9478" max="9478" width="19" style="40" customWidth="1"/>
    <col min="9479" max="9479" width="12.7109375" style="40" customWidth="1"/>
    <col min="9480" max="9480" width="7.5703125" style="40" bestFit="1" customWidth="1"/>
    <col min="9481" max="9482" width="0" style="40" hidden="1" customWidth="1"/>
    <col min="9483" max="9483" width="13.7109375" style="40" bestFit="1" customWidth="1"/>
    <col min="9484" max="9728" width="12.5703125" style="40"/>
    <col min="9729" max="9729" width="4.42578125" style="40" customWidth="1"/>
    <col min="9730" max="9730" width="14" style="40" customWidth="1"/>
    <col min="9731" max="9731" width="22.140625" style="40" customWidth="1"/>
    <col min="9732" max="9732" width="37.85546875" style="40" customWidth="1"/>
    <col min="9733" max="9733" width="18.42578125" style="40" customWidth="1"/>
    <col min="9734" max="9734" width="19" style="40" customWidth="1"/>
    <col min="9735" max="9735" width="12.7109375" style="40" customWidth="1"/>
    <col min="9736" max="9736" width="7.5703125" style="40" bestFit="1" customWidth="1"/>
    <col min="9737" max="9738" width="0" style="40" hidden="1" customWidth="1"/>
    <col min="9739" max="9739" width="13.7109375" style="40" bestFit="1" customWidth="1"/>
    <col min="9740" max="9984" width="12.5703125" style="40"/>
    <col min="9985" max="9985" width="4.42578125" style="40" customWidth="1"/>
    <col min="9986" max="9986" width="14" style="40" customWidth="1"/>
    <col min="9987" max="9987" width="22.140625" style="40" customWidth="1"/>
    <col min="9988" max="9988" width="37.85546875" style="40" customWidth="1"/>
    <col min="9989" max="9989" width="18.42578125" style="40" customWidth="1"/>
    <col min="9990" max="9990" width="19" style="40" customWidth="1"/>
    <col min="9991" max="9991" width="12.7109375" style="40" customWidth="1"/>
    <col min="9992" max="9992" width="7.5703125" style="40" bestFit="1" customWidth="1"/>
    <col min="9993" max="9994" width="0" style="40" hidden="1" customWidth="1"/>
    <col min="9995" max="9995" width="13.7109375" style="40" bestFit="1" customWidth="1"/>
    <col min="9996" max="10240" width="12.5703125" style="40"/>
    <col min="10241" max="10241" width="4.42578125" style="40" customWidth="1"/>
    <col min="10242" max="10242" width="14" style="40" customWidth="1"/>
    <col min="10243" max="10243" width="22.140625" style="40" customWidth="1"/>
    <col min="10244" max="10244" width="37.85546875" style="40" customWidth="1"/>
    <col min="10245" max="10245" width="18.42578125" style="40" customWidth="1"/>
    <col min="10246" max="10246" width="19" style="40" customWidth="1"/>
    <col min="10247" max="10247" width="12.7109375" style="40" customWidth="1"/>
    <col min="10248" max="10248" width="7.5703125" style="40" bestFit="1" customWidth="1"/>
    <col min="10249" max="10250" width="0" style="40" hidden="1" customWidth="1"/>
    <col min="10251" max="10251" width="13.7109375" style="40" bestFit="1" customWidth="1"/>
    <col min="10252" max="10496" width="12.5703125" style="40"/>
    <col min="10497" max="10497" width="4.42578125" style="40" customWidth="1"/>
    <col min="10498" max="10498" width="14" style="40" customWidth="1"/>
    <col min="10499" max="10499" width="22.140625" style="40" customWidth="1"/>
    <col min="10500" max="10500" width="37.85546875" style="40" customWidth="1"/>
    <col min="10501" max="10501" width="18.42578125" style="40" customWidth="1"/>
    <col min="10502" max="10502" width="19" style="40" customWidth="1"/>
    <col min="10503" max="10503" width="12.7109375" style="40" customWidth="1"/>
    <col min="10504" max="10504" width="7.5703125" style="40" bestFit="1" customWidth="1"/>
    <col min="10505" max="10506" width="0" style="40" hidden="1" customWidth="1"/>
    <col min="10507" max="10507" width="13.7109375" style="40" bestFit="1" customWidth="1"/>
    <col min="10508" max="10752" width="12.5703125" style="40"/>
    <col min="10753" max="10753" width="4.42578125" style="40" customWidth="1"/>
    <col min="10754" max="10754" width="14" style="40" customWidth="1"/>
    <col min="10755" max="10755" width="22.140625" style="40" customWidth="1"/>
    <col min="10756" max="10756" width="37.85546875" style="40" customWidth="1"/>
    <col min="10757" max="10757" width="18.42578125" style="40" customWidth="1"/>
    <col min="10758" max="10758" width="19" style="40" customWidth="1"/>
    <col min="10759" max="10759" width="12.7109375" style="40" customWidth="1"/>
    <col min="10760" max="10760" width="7.5703125" style="40" bestFit="1" customWidth="1"/>
    <col min="10761" max="10762" width="0" style="40" hidden="1" customWidth="1"/>
    <col min="10763" max="10763" width="13.7109375" style="40" bestFit="1" customWidth="1"/>
    <col min="10764" max="11008" width="12.5703125" style="40"/>
    <col min="11009" max="11009" width="4.42578125" style="40" customWidth="1"/>
    <col min="11010" max="11010" width="14" style="40" customWidth="1"/>
    <col min="11011" max="11011" width="22.140625" style="40" customWidth="1"/>
    <col min="11012" max="11012" width="37.85546875" style="40" customWidth="1"/>
    <col min="11013" max="11013" width="18.42578125" style="40" customWidth="1"/>
    <col min="11014" max="11014" width="19" style="40" customWidth="1"/>
    <col min="11015" max="11015" width="12.7109375" style="40" customWidth="1"/>
    <col min="11016" max="11016" width="7.5703125" style="40" bestFit="1" customWidth="1"/>
    <col min="11017" max="11018" width="0" style="40" hidden="1" customWidth="1"/>
    <col min="11019" max="11019" width="13.7109375" style="40" bestFit="1" customWidth="1"/>
    <col min="11020" max="11264" width="12.5703125" style="40"/>
    <col min="11265" max="11265" width="4.42578125" style="40" customWidth="1"/>
    <col min="11266" max="11266" width="14" style="40" customWidth="1"/>
    <col min="11267" max="11267" width="22.140625" style="40" customWidth="1"/>
    <col min="11268" max="11268" width="37.85546875" style="40" customWidth="1"/>
    <col min="11269" max="11269" width="18.42578125" style="40" customWidth="1"/>
    <col min="11270" max="11270" width="19" style="40" customWidth="1"/>
    <col min="11271" max="11271" width="12.7109375" style="40" customWidth="1"/>
    <col min="11272" max="11272" width="7.5703125" style="40" bestFit="1" customWidth="1"/>
    <col min="11273" max="11274" width="0" style="40" hidden="1" customWidth="1"/>
    <col min="11275" max="11275" width="13.7109375" style="40" bestFit="1" customWidth="1"/>
    <col min="11276" max="11520" width="12.5703125" style="40"/>
    <col min="11521" max="11521" width="4.42578125" style="40" customWidth="1"/>
    <col min="11522" max="11522" width="14" style="40" customWidth="1"/>
    <col min="11523" max="11523" width="22.140625" style="40" customWidth="1"/>
    <col min="11524" max="11524" width="37.85546875" style="40" customWidth="1"/>
    <col min="11525" max="11525" width="18.42578125" style="40" customWidth="1"/>
    <col min="11526" max="11526" width="19" style="40" customWidth="1"/>
    <col min="11527" max="11527" width="12.7109375" style="40" customWidth="1"/>
    <col min="11528" max="11528" width="7.5703125" style="40" bestFit="1" customWidth="1"/>
    <col min="11529" max="11530" width="0" style="40" hidden="1" customWidth="1"/>
    <col min="11531" max="11531" width="13.7109375" style="40" bestFit="1" customWidth="1"/>
    <col min="11532" max="11776" width="12.5703125" style="40"/>
    <col min="11777" max="11777" width="4.42578125" style="40" customWidth="1"/>
    <col min="11778" max="11778" width="14" style="40" customWidth="1"/>
    <col min="11779" max="11779" width="22.140625" style="40" customWidth="1"/>
    <col min="11780" max="11780" width="37.85546875" style="40" customWidth="1"/>
    <col min="11781" max="11781" width="18.42578125" style="40" customWidth="1"/>
    <col min="11782" max="11782" width="19" style="40" customWidth="1"/>
    <col min="11783" max="11783" width="12.7109375" style="40" customWidth="1"/>
    <col min="11784" max="11784" width="7.5703125" style="40" bestFit="1" customWidth="1"/>
    <col min="11785" max="11786" width="0" style="40" hidden="1" customWidth="1"/>
    <col min="11787" max="11787" width="13.7109375" style="40" bestFit="1" customWidth="1"/>
    <col min="11788" max="12032" width="12.5703125" style="40"/>
    <col min="12033" max="12033" width="4.42578125" style="40" customWidth="1"/>
    <col min="12034" max="12034" width="14" style="40" customWidth="1"/>
    <col min="12035" max="12035" width="22.140625" style="40" customWidth="1"/>
    <col min="12036" max="12036" width="37.85546875" style="40" customWidth="1"/>
    <col min="12037" max="12037" width="18.42578125" style="40" customWidth="1"/>
    <col min="12038" max="12038" width="19" style="40" customWidth="1"/>
    <col min="12039" max="12039" width="12.7109375" style="40" customWidth="1"/>
    <col min="12040" max="12040" width="7.5703125" style="40" bestFit="1" customWidth="1"/>
    <col min="12041" max="12042" width="0" style="40" hidden="1" customWidth="1"/>
    <col min="12043" max="12043" width="13.7109375" style="40" bestFit="1" customWidth="1"/>
    <col min="12044" max="12288" width="12.5703125" style="40"/>
    <col min="12289" max="12289" width="4.42578125" style="40" customWidth="1"/>
    <col min="12290" max="12290" width="14" style="40" customWidth="1"/>
    <col min="12291" max="12291" width="22.140625" style="40" customWidth="1"/>
    <col min="12292" max="12292" width="37.85546875" style="40" customWidth="1"/>
    <col min="12293" max="12293" width="18.42578125" style="40" customWidth="1"/>
    <col min="12294" max="12294" width="19" style="40" customWidth="1"/>
    <col min="12295" max="12295" width="12.7109375" style="40" customWidth="1"/>
    <col min="12296" max="12296" width="7.5703125" style="40" bestFit="1" customWidth="1"/>
    <col min="12297" max="12298" width="0" style="40" hidden="1" customWidth="1"/>
    <col min="12299" max="12299" width="13.7109375" style="40" bestFit="1" customWidth="1"/>
    <col min="12300" max="12544" width="12.5703125" style="40"/>
    <col min="12545" max="12545" width="4.42578125" style="40" customWidth="1"/>
    <col min="12546" max="12546" width="14" style="40" customWidth="1"/>
    <col min="12547" max="12547" width="22.140625" style="40" customWidth="1"/>
    <col min="12548" max="12548" width="37.85546875" style="40" customWidth="1"/>
    <col min="12549" max="12549" width="18.42578125" style="40" customWidth="1"/>
    <col min="12550" max="12550" width="19" style="40" customWidth="1"/>
    <col min="12551" max="12551" width="12.7109375" style="40" customWidth="1"/>
    <col min="12552" max="12552" width="7.5703125" style="40" bestFit="1" customWidth="1"/>
    <col min="12553" max="12554" width="0" style="40" hidden="1" customWidth="1"/>
    <col min="12555" max="12555" width="13.7109375" style="40" bestFit="1" customWidth="1"/>
    <col min="12556" max="12800" width="12.5703125" style="40"/>
    <col min="12801" max="12801" width="4.42578125" style="40" customWidth="1"/>
    <col min="12802" max="12802" width="14" style="40" customWidth="1"/>
    <col min="12803" max="12803" width="22.140625" style="40" customWidth="1"/>
    <col min="12804" max="12804" width="37.85546875" style="40" customWidth="1"/>
    <col min="12805" max="12805" width="18.42578125" style="40" customWidth="1"/>
    <col min="12806" max="12806" width="19" style="40" customWidth="1"/>
    <col min="12807" max="12807" width="12.7109375" style="40" customWidth="1"/>
    <col min="12808" max="12808" width="7.5703125" style="40" bestFit="1" customWidth="1"/>
    <col min="12809" max="12810" width="0" style="40" hidden="1" customWidth="1"/>
    <col min="12811" max="12811" width="13.7109375" style="40" bestFit="1" customWidth="1"/>
    <col min="12812" max="13056" width="12.5703125" style="40"/>
    <col min="13057" max="13057" width="4.42578125" style="40" customWidth="1"/>
    <col min="13058" max="13058" width="14" style="40" customWidth="1"/>
    <col min="13059" max="13059" width="22.140625" style="40" customWidth="1"/>
    <col min="13060" max="13060" width="37.85546875" style="40" customWidth="1"/>
    <col min="13061" max="13061" width="18.42578125" style="40" customWidth="1"/>
    <col min="13062" max="13062" width="19" style="40" customWidth="1"/>
    <col min="13063" max="13063" width="12.7109375" style="40" customWidth="1"/>
    <col min="13064" max="13064" width="7.5703125" style="40" bestFit="1" customWidth="1"/>
    <col min="13065" max="13066" width="0" style="40" hidden="1" customWidth="1"/>
    <col min="13067" max="13067" width="13.7109375" style="40" bestFit="1" customWidth="1"/>
    <col min="13068" max="13312" width="12.5703125" style="40"/>
    <col min="13313" max="13313" width="4.42578125" style="40" customWidth="1"/>
    <col min="13314" max="13314" width="14" style="40" customWidth="1"/>
    <col min="13315" max="13315" width="22.140625" style="40" customWidth="1"/>
    <col min="13316" max="13316" width="37.85546875" style="40" customWidth="1"/>
    <col min="13317" max="13317" width="18.42578125" style="40" customWidth="1"/>
    <col min="13318" max="13318" width="19" style="40" customWidth="1"/>
    <col min="13319" max="13319" width="12.7109375" style="40" customWidth="1"/>
    <col min="13320" max="13320" width="7.5703125" style="40" bestFit="1" customWidth="1"/>
    <col min="13321" max="13322" width="0" style="40" hidden="1" customWidth="1"/>
    <col min="13323" max="13323" width="13.7109375" style="40" bestFit="1" customWidth="1"/>
    <col min="13324" max="13568" width="12.5703125" style="40"/>
    <col min="13569" max="13569" width="4.42578125" style="40" customWidth="1"/>
    <col min="13570" max="13570" width="14" style="40" customWidth="1"/>
    <col min="13571" max="13571" width="22.140625" style="40" customWidth="1"/>
    <col min="13572" max="13572" width="37.85546875" style="40" customWidth="1"/>
    <col min="13573" max="13573" width="18.42578125" style="40" customWidth="1"/>
    <col min="13574" max="13574" width="19" style="40" customWidth="1"/>
    <col min="13575" max="13575" width="12.7109375" style="40" customWidth="1"/>
    <col min="13576" max="13576" width="7.5703125" style="40" bestFit="1" customWidth="1"/>
    <col min="13577" max="13578" width="0" style="40" hidden="1" customWidth="1"/>
    <col min="13579" max="13579" width="13.7109375" style="40" bestFit="1" customWidth="1"/>
    <col min="13580" max="13824" width="12.5703125" style="40"/>
    <col min="13825" max="13825" width="4.42578125" style="40" customWidth="1"/>
    <col min="13826" max="13826" width="14" style="40" customWidth="1"/>
    <col min="13827" max="13827" width="22.140625" style="40" customWidth="1"/>
    <col min="13828" max="13828" width="37.85546875" style="40" customWidth="1"/>
    <col min="13829" max="13829" width="18.42578125" style="40" customWidth="1"/>
    <col min="13830" max="13830" width="19" style="40" customWidth="1"/>
    <col min="13831" max="13831" width="12.7109375" style="40" customWidth="1"/>
    <col min="13832" max="13832" width="7.5703125" style="40" bestFit="1" customWidth="1"/>
    <col min="13833" max="13834" width="0" style="40" hidden="1" customWidth="1"/>
    <col min="13835" max="13835" width="13.7109375" style="40" bestFit="1" customWidth="1"/>
    <col min="13836" max="14080" width="12.5703125" style="40"/>
    <col min="14081" max="14081" width="4.42578125" style="40" customWidth="1"/>
    <col min="14082" max="14082" width="14" style="40" customWidth="1"/>
    <col min="14083" max="14083" width="22.140625" style="40" customWidth="1"/>
    <col min="14084" max="14084" width="37.85546875" style="40" customWidth="1"/>
    <col min="14085" max="14085" width="18.42578125" style="40" customWidth="1"/>
    <col min="14086" max="14086" width="19" style="40" customWidth="1"/>
    <col min="14087" max="14087" width="12.7109375" style="40" customWidth="1"/>
    <col min="14088" max="14088" width="7.5703125" style="40" bestFit="1" customWidth="1"/>
    <col min="14089" max="14090" width="0" style="40" hidden="1" customWidth="1"/>
    <col min="14091" max="14091" width="13.7109375" style="40" bestFit="1" customWidth="1"/>
    <col min="14092" max="14336" width="12.5703125" style="40"/>
    <col min="14337" max="14337" width="4.42578125" style="40" customWidth="1"/>
    <col min="14338" max="14338" width="14" style="40" customWidth="1"/>
    <col min="14339" max="14339" width="22.140625" style="40" customWidth="1"/>
    <col min="14340" max="14340" width="37.85546875" style="40" customWidth="1"/>
    <col min="14341" max="14341" width="18.42578125" style="40" customWidth="1"/>
    <col min="14342" max="14342" width="19" style="40" customWidth="1"/>
    <col min="14343" max="14343" width="12.7109375" style="40" customWidth="1"/>
    <col min="14344" max="14344" width="7.5703125" style="40" bestFit="1" customWidth="1"/>
    <col min="14345" max="14346" width="0" style="40" hidden="1" customWidth="1"/>
    <col min="14347" max="14347" width="13.7109375" style="40" bestFit="1" customWidth="1"/>
    <col min="14348" max="14592" width="12.5703125" style="40"/>
    <col min="14593" max="14593" width="4.42578125" style="40" customWidth="1"/>
    <col min="14594" max="14594" width="14" style="40" customWidth="1"/>
    <col min="14595" max="14595" width="22.140625" style="40" customWidth="1"/>
    <col min="14596" max="14596" width="37.85546875" style="40" customWidth="1"/>
    <col min="14597" max="14597" width="18.42578125" style="40" customWidth="1"/>
    <col min="14598" max="14598" width="19" style="40" customWidth="1"/>
    <col min="14599" max="14599" width="12.7109375" style="40" customWidth="1"/>
    <col min="14600" max="14600" width="7.5703125" style="40" bestFit="1" customWidth="1"/>
    <col min="14601" max="14602" width="0" style="40" hidden="1" customWidth="1"/>
    <col min="14603" max="14603" width="13.7109375" style="40" bestFit="1" customWidth="1"/>
    <col min="14604" max="14848" width="12.5703125" style="40"/>
    <col min="14849" max="14849" width="4.42578125" style="40" customWidth="1"/>
    <col min="14850" max="14850" width="14" style="40" customWidth="1"/>
    <col min="14851" max="14851" width="22.140625" style="40" customWidth="1"/>
    <col min="14852" max="14852" width="37.85546875" style="40" customWidth="1"/>
    <col min="14853" max="14853" width="18.42578125" style="40" customWidth="1"/>
    <col min="14854" max="14854" width="19" style="40" customWidth="1"/>
    <col min="14855" max="14855" width="12.7109375" style="40" customWidth="1"/>
    <col min="14856" max="14856" width="7.5703125" style="40" bestFit="1" customWidth="1"/>
    <col min="14857" max="14858" width="0" style="40" hidden="1" customWidth="1"/>
    <col min="14859" max="14859" width="13.7109375" style="40" bestFit="1" customWidth="1"/>
    <col min="14860" max="15104" width="12.5703125" style="40"/>
    <col min="15105" max="15105" width="4.42578125" style="40" customWidth="1"/>
    <col min="15106" max="15106" width="14" style="40" customWidth="1"/>
    <col min="15107" max="15107" width="22.140625" style="40" customWidth="1"/>
    <col min="15108" max="15108" width="37.85546875" style="40" customWidth="1"/>
    <col min="15109" max="15109" width="18.42578125" style="40" customWidth="1"/>
    <col min="15110" max="15110" width="19" style="40" customWidth="1"/>
    <col min="15111" max="15111" width="12.7109375" style="40" customWidth="1"/>
    <col min="15112" max="15112" width="7.5703125" style="40" bestFit="1" customWidth="1"/>
    <col min="15113" max="15114" width="0" style="40" hidden="1" customWidth="1"/>
    <col min="15115" max="15115" width="13.7109375" style="40" bestFit="1" customWidth="1"/>
    <col min="15116" max="15360" width="12.5703125" style="40"/>
    <col min="15361" max="15361" width="4.42578125" style="40" customWidth="1"/>
    <col min="15362" max="15362" width="14" style="40" customWidth="1"/>
    <col min="15363" max="15363" width="22.140625" style="40" customWidth="1"/>
    <col min="15364" max="15364" width="37.85546875" style="40" customWidth="1"/>
    <col min="15365" max="15365" width="18.42578125" style="40" customWidth="1"/>
    <col min="15366" max="15366" width="19" style="40" customWidth="1"/>
    <col min="15367" max="15367" width="12.7109375" style="40" customWidth="1"/>
    <col min="15368" max="15368" width="7.5703125" style="40" bestFit="1" customWidth="1"/>
    <col min="15369" max="15370" width="0" style="40" hidden="1" customWidth="1"/>
    <col min="15371" max="15371" width="13.7109375" style="40" bestFit="1" customWidth="1"/>
    <col min="15372" max="15616" width="12.5703125" style="40"/>
    <col min="15617" max="15617" width="4.42578125" style="40" customWidth="1"/>
    <col min="15618" max="15618" width="14" style="40" customWidth="1"/>
    <col min="15619" max="15619" width="22.140625" style="40" customWidth="1"/>
    <col min="15620" max="15620" width="37.85546875" style="40" customWidth="1"/>
    <col min="15621" max="15621" width="18.42578125" style="40" customWidth="1"/>
    <col min="15622" max="15622" width="19" style="40" customWidth="1"/>
    <col min="15623" max="15623" width="12.7109375" style="40" customWidth="1"/>
    <col min="15624" max="15624" width="7.5703125" style="40" bestFit="1" customWidth="1"/>
    <col min="15625" max="15626" width="0" style="40" hidden="1" customWidth="1"/>
    <col min="15627" max="15627" width="13.7109375" style="40" bestFit="1" customWidth="1"/>
    <col min="15628" max="15872" width="12.5703125" style="40"/>
    <col min="15873" max="15873" width="4.42578125" style="40" customWidth="1"/>
    <col min="15874" max="15874" width="14" style="40" customWidth="1"/>
    <col min="15875" max="15875" width="22.140625" style="40" customWidth="1"/>
    <col min="15876" max="15876" width="37.85546875" style="40" customWidth="1"/>
    <col min="15877" max="15877" width="18.42578125" style="40" customWidth="1"/>
    <col min="15878" max="15878" width="19" style="40" customWidth="1"/>
    <col min="15879" max="15879" width="12.7109375" style="40" customWidth="1"/>
    <col min="15880" max="15880" width="7.5703125" style="40" bestFit="1" customWidth="1"/>
    <col min="15881" max="15882" width="0" style="40" hidden="1" customWidth="1"/>
    <col min="15883" max="15883" width="13.7109375" style="40" bestFit="1" customWidth="1"/>
    <col min="15884" max="16128" width="12.5703125" style="40"/>
    <col min="16129" max="16129" width="4.42578125" style="40" customWidth="1"/>
    <col min="16130" max="16130" width="14" style="40" customWidth="1"/>
    <col min="16131" max="16131" width="22.140625" style="40" customWidth="1"/>
    <col min="16132" max="16132" width="37.85546875" style="40" customWidth="1"/>
    <col min="16133" max="16133" width="18.42578125" style="40" customWidth="1"/>
    <col min="16134" max="16134" width="19" style="40" customWidth="1"/>
    <col min="16135" max="16135" width="12.7109375" style="40" customWidth="1"/>
    <col min="16136" max="16136" width="7.5703125" style="40" bestFit="1" customWidth="1"/>
    <col min="16137" max="16138" width="0" style="40" hidden="1" customWidth="1"/>
    <col min="16139" max="16139" width="13.7109375" style="40" bestFit="1" customWidth="1"/>
    <col min="16140" max="16384" width="12.5703125" style="40"/>
  </cols>
  <sheetData>
    <row r="1" spans="1:11" ht="17.25" thickTop="1" x14ac:dyDescent="0.3">
      <c r="A1" s="34"/>
      <c r="B1" s="35"/>
      <c r="C1" s="35"/>
      <c r="D1" s="35"/>
      <c r="E1" s="36"/>
      <c r="F1" s="37"/>
      <c r="G1" s="38"/>
      <c r="H1" s="39"/>
    </row>
    <row r="2" spans="1:11" ht="16.5" x14ac:dyDescent="0.3">
      <c r="A2" s="41"/>
      <c r="B2" s="42"/>
      <c r="C2" s="42"/>
      <c r="D2" s="43"/>
      <c r="E2" s="43"/>
      <c r="F2" s="44"/>
    </row>
    <row r="3" spans="1:11" ht="16.5" x14ac:dyDescent="0.3">
      <c r="A3" s="41"/>
      <c r="B3" s="46" t="s">
        <v>14</v>
      </c>
      <c r="C3" s="42"/>
      <c r="D3" s="43"/>
      <c r="E3" s="43"/>
      <c r="F3" s="44"/>
    </row>
    <row r="4" spans="1:11" ht="16.5" x14ac:dyDescent="0.3">
      <c r="A4" s="41"/>
      <c r="B4" s="42"/>
      <c r="C4" s="42"/>
      <c r="D4" s="43"/>
      <c r="E4" s="43"/>
      <c r="F4" s="44"/>
    </row>
    <row r="5" spans="1:11" ht="16.5" x14ac:dyDescent="0.3">
      <c r="A5" s="47" t="s">
        <v>58</v>
      </c>
      <c r="F5" s="48"/>
    </row>
    <row r="6" spans="1:11" ht="16.5" x14ac:dyDescent="0.3">
      <c r="A6" s="47" t="s">
        <v>15</v>
      </c>
      <c r="C6" s="49"/>
      <c r="F6" s="50"/>
    </row>
    <row r="7" spans="1:11" ht="16.5" x14ac:dyDescent="0.3">
      <c r="A7" s="51" t="s">
        <v>59</v>
      </c>
      <c r="B7" s="52"/>
      <c r="C7" s="52"/>
      <c r="F7" s="53"/>
    </row>
    <row r="8" spans="1:11" ht="16.5" x14ac:dyDescent="0.3">
      <c r="A8" s="47" t="s">
        <v>16</v>
      </c>
      <c r="F8" s="53"/>
    </row>
    <row r="9" spans="1:11" ht="16.5" x14ac:dyDescent="0.3">
      <c r="A9" s="54"/>
      <c r="B9" s="55"/>
      <c r="C9" s="55"/>
      <c r="D9" s="55"/>
      <c r="E9" s="55"/>
      <c r="F9" s="56"/>
    </row>
    <row r="10" spans="1:11" ht="16.5" x14ac:dyDescent="0.3">
      <c r="A10" s="47"/>
      <c r="F10" s="57" t="s">
        <v>17</v>
      </c>
    </row>
    <row r="11" spans="1:11" ht="16.5" x14ac:dyDescent="0.3">
      <c r="A11" s="58"/>
      <c r="F11" s="59" t="s">
        <v>18</v>
      </c>
    </row>
    <row r="12" spans="1:11" x14ac:dyDescent="0.25">
      <c r="A12" s="60" t="s">
        <v>19</v>
      </c>
      <c r="C12" s="61" t="s">
        <v>20</v>
      </c>
      <c r="F12" s="62"/>
      <c r="G12" s="63"/>
      <c r="H12" s="64"/>
      <c r="I12" s="64"/>
      <c r="J12" s="64"/>
      <c r="K12" s="64"/>
    </row>
    <row r="13" spans="1:11" x14ac:dyDescent="0.25">
      <c r="A13" s="58"/>
      <c r="F13" s="65"/>
      <c r="G13" s="63"/>
      <c r="H13" s="64"/>
      <c r="I13" s="64"/>
      <c r="J13" s="64"/>
      <c r="K13" s="64"/>
    </row>
    <row r="14" spans="1:11" ht="16.5" x14ac:dyDescent="0.3">
      <c r="A14" s="60" t="s">
        <v>21</v>
      </c>
      <c r="C14" s="66" t="s">
        <v>22</v>
      </c>
      <c r="F14" s="67"/>
      <c r="G14" s="68"/>
      <c r="H14" s="64"/>
      <c r="I14" s="64"/>
      <c r="J14" s="64"/>
      <c r="K14" s="64"/>
    </row>
    <row r="15" spans="1:11" ht="16.5" x14ac:dyDescent="0.3">
      <c r="A15" s="58"/>
      <c r="C15" s="69" t="s">
        <v>6</v>
      </c>
      <c r="D15" s="70" t="s">
        <v>23</v>
      </c>
      <c r="E15" s="69" t="s">
        <v>24</v>
      </c>
      <c r="F15" s="67"/>
      <c r="G15" s="63"/>
      <c r="H15" s="64"/>
      <c r="I15" s="64"/>
      <c r="J15" s="64"/>
      <c r="K15" s="64"/>
    </row>
    <row r="16" spans="1:11" x14ac:dyDescent="0.25">
      <c r="A16" s="58"/>
      <c r="C16" s="71">
        <f>+C6</f>
        <v>0</v>
      </c>
      <c r="D16" s="72" t="s">
        <v>25</v>
      </c>
      <c r="E16" s="73"/>
      <c r="F16" s="67"/>
      <c r="G16" s="63"/>
      <c r="H16" s="64"/>
      <c r="I16" s="64"/>
      <c r="J16" s="64"/>
      <c r="K16" s="64"/>
    </row>
    <row r="17" spans="1:13" ht="17.25" thickBot="1" x14ac:dyDescent="0.35">
      <c r="A17" s="58"/>
      <c r="C17" s="66" t="s">
        <v>26</v>
      </c>
      <c r="E17" s="74"/>
      <c r="F17" s="75">
        <f>E16</f>
        <v>0</v>
      </c>
      <c r="G17" s="63"/>
      <c r="H17" s="64"/>
      <c r="I17" s="64"/>
      <c r="J17" s="64"/>
      <c r="K17" s="64"/>
    </row>
    <row r="18" spans="1:13" ht="17.25" thickTop="1" thickBot="1" x14ac:dyDescent="0.3">
      <c r="A18" s="58"/>
      <c r="D18" s="40" t="s">
        <v>6</v>
      </c>
      <c r="F18" s="75"/>
      <c r="G18" s="63"/>
      <c r="H18" s="64"/>
      <c r="I18" s="64"/>
      <c r="J18" s="64"/>
      <c r="K18" s="64"/>
    </row>
    <row r="19" spans="1:13" ht="17.25" thickTop="1" thickBot="1" x14ac:dyDescent="0.3">
      <c r="A19" s="60" t="s">
        <v>27</v>
      </c>
      <c r="C19" s="76" t="s">
        <v>28</v>
      </c>
      <c r="F19" s="75">
        <f>F12+F17</f>
        <v>0</v>
      </c>
      <c r="G19" s="63"/>
      <c r="H19" s="64"/>
      <c r="I19" s="64"/>
      <c r="J19" s="64"/>
      <c r="K19" s="77"/>
    </row>
    <row r="20" spans="1:13" ht="16.5" thickTop="1" x14ac:dyDescent="0.25">
      <c r="A20" s="60" t="s">
        <v>29</v>
      </c>
      <c r="C20" s="76" t="s">
        <v>30</v>
      </c>
      <c r="F20" s="78"/>
      <c r="K20" s="79"/>
    </row>
    <row r="21" spans="1:13" ht="16.5" x14ac:dyDescent="0.3">
      <c r="A21" s="58"/>
      <c r="C21" s="80" t="s">
        <v>31</v>
      </c>
      <c r="D21" s="81" t="s">
        <v>32</v>
      </c>
      <c r="E21" s="69" t="s">
        <v>24</v>
      </c>
      <c r="F21" s="78"/>
      <c r="K21" s="79"/>
      <c r="L21" s="82"/>
    </row>
    <row r="22" spans="1:13" x14ac:dyDescent="0.25">
      <c r="A22" s="58"/>
      <c r="C22" s="83">
        <f>+C6</f>
        <v>0</v>
      </c>
      <c r="D22" s="72" t="s">
        <v>25</v>
      </c>
      <c r="E22" s="84">
        <v>0</v>
      </c>
      <c r="F22" s="78"/>
      <c r="K22" s="82"/>
    </row>
    <row r="23" spans="1:13" ht="17.25" thickBot="1" x14ac:dyDescent="0.35">
      <c r="A23" s="58"/>
      <c r="C23" s="66" t="s">
        <v>33</v>
      </c>
      <c r="E23" s="74"/>
      <c r="F23" s="85"/>
      <c r="H23" s="82"/>
      <c r="K23" s="82"/>
    </row>
    <row r="24" spans="1:13" ht="16.5" thickTop="1" x14ac:dyDescent="0.25">
      <c r="A24" s="58"/>
      <c r="F24" s="78"/>
      <c r="K24" s="82"/>
    </row>
    <row r="25" spans="1:13" x14ac:dyDescent="0.25">
      <c r="A25" s="60" t="s">
        <v>34</v>
      </c>
      <c r="C25" s="76" t="s">
        <v>35</v>
      </c>
      <c r="F25" s="78"/>
      <c r="G25" s="45" t="s">
        <v>6</v>
      </c>
    </row>
    <row r="26" spans="1:13" ht="16.5" x14ac:dyDescent="0.3">
      <c r="A26" s="58"/>
      <c r="C26" s="69" t="s">
        <v>31</v>
      </c>
      <c r="D26" s="69" t="s">
        <v>36</v>
      </c>
      <c r="E26" s="86"/>
      <c r="F26" s="87" t="s">
        <v>37</v>
      </c>
    </row>
    <row r="27" spans="1:13" x14ac:dyDescent="0.25">
      <c r="A27" s="58"/>
      <c r="C27" s="88">
        <f>+C6</f>
        <v>0</v>
      </c>
      <c r="D27" s="72" t="s">
        <v>25</v>
      </c>
      <c r="E27" s="89">
        <f>+[1]divers!D10</f>
        <v>0</v>
      </c>
      <c r="F27" s="87"/>
      <c r="K27" s="82"/>
    </row>
    <row r="28" spans="1:13" ht="17.25" thickBot="1" x14ac:dyDescent="0.35">
      <c r="A28" s="58"/>
      <c r="C28" s="66" t="s">
        <v>38</v>
      </c>
      <c r="E28" s="74" t="s">
        <v>6</v>
      </c>
      <c r="F28" s="85"/>
      <c r="G28" s="90"/>
      <c r="K28" s="79"/>
      <c r="M28" s="79"/>
    </row>
    <row r="29" spans="1:13" ht="16.5" thickTop="1" x14ac:dyDescent="0.25">
      <c r="A29" s="58"/>
      <c r="F29" s="78"/>
      <c r="G29" s="38"/>
      <c r="H29" s="79"/>
      <c r="K29" s="82"/>
      <c r="L29" s="79"/>
    </row>
    <row r="30" spans="1:13" x14ac:dyDescent="0.25">
      <c r="A30" s="60" t="s">
        <v>39</v>
      </c>
      <c r="C30" s="72" t="s">
        <v>40</v>
      </c>
      <c r="D30" s="91"/>
      <c r="F30" s="92">
        <f>F12+F17-F23</f>
        <v>0</v>
      </c>
      <c r="G30" s="93"/>
      <c r="H30" s="79"/>
      <c r="K30" s="79"/>
    </row>
    <row r="31" spans="1:13" x14ac:dyDescent="0.25">
      <c r="A31" s="58"/>
      <c r="F31" s="94" t="s">
        <v>6</v>
      </c>
      <c r="H31" s="79"/>
      <c r="K31" s="82"/>
      <c r="L31" s="79"/>
      <c r="M31" s="79"/>
    </row>
    <row r="32" spans="1:13" x14ac:dyDescent="0.25">
      <c r="A32" s="60" t="s">
        <v>41</v>
      </c>
      <c r="C32" s="72" t="s">
        <v>42</v>
      </c>
      <c r="D32" s="91"/>
      <c r="F32" s="95" t="e">
        <f>'LIVRE BANQUE'!#REF!</f>
        <v>#REF!</v>
      </c>
      <c r="H32" s="79"/>
      <c r="K32" s="79"/>
      <c r="L32" s="79"/>
    </row>
    <row r="33" spans="1:14" x14ac:dyDescent="0.25">
      <c r="A33" s="58"/>
      <c r="F33" s="78"/>
      <c r="H33" s="79"/>
      <c r="K33" s="79"/>
      <c r="L33" s="79"/>
    </row>
    <row r="34" spans="1:14" x14ac:dyDescent="0.25">
      <c r="A34" s="60" t="s">
        <v>43</v>
      </c>
      <c r="C34" s="96" t="s">
        <v>44</v>
      </c>
      <c r="D34" s="97"/>
      <c r="E34" s="40" t="s">
        <v>6</v>
      </c>
      <c r="F34" s="98" t="e">
        <f>F30-F32</f>
        <v>#REF!</v>
      </c>
      <c r="H34" s="79"/>
      <c r="K34" s="82"/>
      <c r="L34" s="79"/>
    </row>
    <row r="35" spans="1:14" x14ac:dyDescent="0.25">
      <c r="A35" s="58"/>
      <c r="F35" s="99"/>
      <c r="G35" s="100"/>
      <c r="H35" s="79"/>
      <c r="K35" s="101"/>
      <c r="L35" s="79"/>
    </row>
    <row r="36" spans="1:14" x14ac:dyDescent="0.25">
      <c r="A36" s="102"/>
      <c r="F36" s="99"/>
      <c r="G36" s="100"/>
      <c r="K36" s="79"/>
      <c r="L36" s="79"/>
    </row>
    <row r="37" spans="1:14" x14ac:dyDescent="0.25">
      <c r="A37" s="102"/>
      <c r="F37" s="99"/>
      <c r="G37" s="100"/>
      <c r="L37" s="79"/>
      <c r="M37" s="79"/>
    </row>
    <row r="38" spans="1:14" ht="16.5" x14ac:dyDescent="0.3">
      <c r="A38" s="47"/>
      <c r="B38" s="103" t="s">
        <v>45</v>
      </c>
      <c r="D38" s="52" t="s">
        <v>46</v>
      </c>
      <c r="E38" s="52"/>
      <c r="F38" s="104" t="s">
        <v>8</v>
      </c>
      <c r="L38" s="79"/>
      <c r="N38" s="79"/>
    </row>
    <row r="39" spans="1:14" ht="16.5" x14ac:dyDescent="0.3">
      <c r="A39" s="47"/>
      <c r="B39" s="103"/>
      <c r="D39" s="52"/>
      <c r="E39" s="52"/>
      <c r="F39" s="105"/>
      <c r="G39" s="100"/>
      <c r="L39" s="79"/>
    </row>
    <row r="40" spans="1:14" ht="16.5" x14ac:dyDescent="0.3">
      <c r="A40" s="106"/>
      <c r="B40" s="103"/>
      <c r="C40" s="52"/>
      <c r="D40" s="103"/>
      <c r="E40" s="103"/>
      <c r="F40" s="107"/>
      <c r="G40" s="108"/>
      <c r="L40" s="79"/>
    </row>
    <row r="41" spans="1:14" ht="16.5" x14ac:dyDescent="0.3">
      <c r="A41" s="109"/>
      <c r="B41" s="110"/>
      <c r="C41" s="111"/>
      <c r="D41" s="111"/>
      <c r="E41" s="110"/>
      <c r="F41" s="112"/>
      <c r="G41" s="108"/>
      <c r="K41" s="101"/>
      <c r="L41" s="79"/>
    </row>
    <row r="42" spans="1:14" x14ac:dyDescent="0.25">
      <c r="A42" s="106"/>
      <c r="C42" s="113"/>
      <c r="F42" s="114"/>
      <c r="G42" s="108"/>
      <c r="L42" s="79"/>
    </row>
    <row r="43" spans="1:14" x14ac:dyDescent="0.25">
      <c r="A43" s="106"/>
      <c r="C43" s="113"/>
      <c r="F43" s="114"/>
      <c r="G43" s="108"/>
      <c r="L43" s="79"/>
      <c r="M43" s="82"/>
    </row>
    <row r="44" spans="1:14" ht="16.5" thickBot="1" x14ac:dyDescent="0.3">
      <c r="A44" s="115"/>
      <c r="B44" s="116"/>
      <c r="C44" s="116"/>
      <c r="D44" s="116"/>
      <c r="E44" s="116"/>
      <c r="F44" s="117"/>
      <c r="G44" s="100"/>
      <c r="L44" s="79"/>
    </row>
    <row r="45" spans="1:14" ht="16.5" thickTop="1" x14ac:dyDescent="0.25">
      <c r="L45" s="79"/>
    </row>
    <row r="46" spans="1:14" x14ac:dyDescent="0.25">
      <c r="L46" s="79"/>
    </row>
    <row r="47" spans="1:14" x14ac:dyDescent="0.25">
      <c r="L47" s="79"/>
    </row>
    <row r="48" spans="1:14" x14ac:dyDescent="0.25">
      <c r="D48" s="82"/>
      <c r="L48" s="79"/>
    </row>
    <row r="49" spans="4:12" x14ac:dyDescent="0.25">
      <c r="L49" s="79"/>
    </row>
    <row r="50" spans="4:12" x14ac:dyDescent="0.25">
      <c r="D50" s="82"/>
      <c r="G50" s="40"/>
      <c r="L50" s="79"/>
    </row>
    <row r="51" spans="4:12" x14ac:dyDescent="0.25">
      <c r="L51" s="79"/>
    </row>
    <row r="52" spans="4:12" x14ac:dyDescent="0.25">
      <c r="L52" s="79"/>
    </row>
    <row r="53" spans="4:12" x14ac:dyDescent="0.25">
      <c r="L53" s="79"/>
    </row>
    <row r="54" spans="4:12" x14ac:dyDescent="0.25">
      <c r="L54" s="79"/>
    </row>
    <row r="55" spans="4:12" x14ac:dyDescent="0.25">
      <c r="L55" s="79"/>
    </row>
    <row r="56" spans="4:12" x14ac:dyDescent="0.25">
      <c r="L56" s="79"/>
    </row>
    <row r="57" spans="4:12" x14ac:dyDescent="0.25">
      <c r="L57" s="79"/>
    </row>
    <row r="58" spans="4:12" x14ac:dyDescent="0.25">
      <c r="L58" s="79"/>
    </row>
    <row r="59" spans="4:12" x14ac:dyDescent="0.25">
      <c r="L59" s="79"/>
    </row>
    <row r="60" spans="4:12" x14ac:dyDescent="0.25">
      <c r="L60" s="79"/>
    </row>
    <row r="61" spans="4:12" x14ac:dyDescent="0.25">
      <c r="F61" s="79"/>
      <c r="G61" s="40"/>
    </row>
  </sheetData>
  <dataValidations count="11">
    <dataValidation allowBlank="1" showInputMessage="1" showErrorMessage="1" prompt="la balance finale dans le livre de Banque de la période concerné, gardé la formule avec la feuille #7 Livre de banque#"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dataValidation allowBlank="1" showInputMessage="1" showErrorMessage="1" prompt="la cellule G35=G24-G28+G33" 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dataValidation allowBlank="1" showInputMessage="1" showErrorMessage="1" prompt="la cellule G33=F33"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dataValidation allowBlank="1" showInputMessage="1" showErrorMessage="1" prompt="le total de la liste des opérations diverses, gardez la formule de liaison de la feuille#5 Divers#"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dataValidation allowBlank="1" showInputMessage="1" showErrorMessage="1" prompt="cellule G28=F28"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dataValidation allowBlank="1" showInputMessage="1" showErrorMessage="1" prompt="le total des cheques ou OP encourt non encore enregistré en banque, gardez la formule de liaison sur feuille#4 cheque en circulation#"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dataValidation allowBlank="1" showInputMessage="1" showErrorMessage="1" prompt="la cellule G24=G17+G22"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 allowBlank="1" showInputMessage="1" showErrorMessage="1" prompt="la cellule G22=F22" sqref="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dataValidation allowBlank="1" showInputMessage="1" showErrorMessage="1" prompt="le total des dépots encourt non encore enregistré en banque, gardez la formule de liaison sur feuille#2 Dépot en transit#"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dataValidation allowBlank="1" showInputMessage="1" showErrorMessage="1" prompt="la balance final sur historique bancaire pour la période a reconcilié"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dataValidation allowBlank="1" showInputMessage="1" showErrorMessage="1" prompt="Cette différence doive etre obligatoirement egale a Zéro_x000a_"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9"/>
  <sheetViews>
    <sheetView workbookViewId="0">
      <selection activeCell="F8" sqref="F8"/>
    </sheetView>
  </sheetViews>
  <sheetFormatPr baseColWidth="10" defaultColWidth="11.42578125" defaultRowHeight="15" x14ac:dyDescent="0.25"/>
  <cols>
    <col min="1" max="1" width="15.85546875" style="1" customWidth="1"/>
    <col min="2" max="2" width="16.42578125" style="1" customWidth="1"/>
    <col min="3" max="3" width="40.42578125" style="1" customWidth="1"/>
    <col min="4" max="4" width="32.5703125" style="2" customWidth="1"/>
    <col min="5" max="5" width="16.42578125" style="1" customWidth="1"/>
    <col min="6" max="6" width="14.7109375" style="1" customWidth="1"/>
    <col min="7" max="7" width="14.28515625" style="1" bestFit="1" customWidth="1"/>
    <col min="8" max="241" width="11.42578125" style="1"/>
    <col min="242" max="242" width="12.7109375" style="1" bestFit="1" customWidth="1"/>
    <col min="243" max="243" width="23.42578125" style="1" customWidth="1"/>
    <col min="244" max="244" width="23.85546875" style="1" customWidth="1"/>
    <col min="245" max="245" width="17.7109375" style="1" customWidth="1"/>
    <col min="246" max="246" width="16.85546875" style="1" bestFit="1" customWidth="1"/>
    <col min="247" max="247" width="24.85546875" style="1" customWidth="1"/>
    <col min="248" max="248" width="19.42578125" style="1" bestFit="1" customWidth="1"/>
    <col min="249" max="497" width="11.42578125" style="1"/>
    <col min="498" max="498" width="12.7109375" style="1" bestFit="1" customWidth="1"/>
    <col min="499" max="499" width="23.42578125" style="1" customWidth="1"/>
    <col min="500" max="500" width="23.85546875" style="1" customWidth="1"/>
    <col min="501" max="501" width="17.7109375" style="1" customWidth="1"/>
    <col min="502" max="502" width="16.85546875" style="1" bestFit="1" customWidth="1"/>
    <col min="503" max="503" width="24.85546875" style="1" customWidth="1"/>
    <col min="504" max="504" width="19.42578125" style="1" bestFit="1" customWidth="1"/>
    <col min="505" max="753" width="11.42578125" style="1"/>
    <col min="754" max="754" width="12.7109375" style="1" bestFit="1" customWidth="1"/>
    <col min="755" max="755" width="23.42578125" style="1" customWidth="1"/>
    <col min="756" max="756" width="23.85546875" style="1" customWidth="1"/>
    <col min="757" max="757" width="17.7109375" style="1" customWidth="1"/>
    <col min="758" max="758" width="16.85546875" style="1" bestFit="1" customWidth="1"/>
    <col min="759" max="759" width="24.85546875" style="1" customWidth="1"/>
    <col min="760" max="760" width="19.42578125" style="1" bestFit="1" customWidth="1"/>
    <col min="761" max="1009" width="11.42578125" style="1"/>
    <col min="1010" max="1010" width="12.7109375" style="1" bestFit="1" customWidth="1"/>
    <col min="1011" max="1011" width="23.42578125" style="1" customWidth="1"/>
    <col min="1012" max="1012" width="23.85546875" style="1" customWidth="1"/>
    <col min="1013" max="1013" width="17.7109375" style="1" customWidth="1"/>
    <col min="1014" max="1014" width="16.85546875" style="1" bestFit="1" customWidth="1"/>
    <col min="1015" max="1015" width="24.85546875" style="1" customWidth="1"/>
    <col min="1016" max="1016" width="19.42578125" style="1" bestFit="1" customWidth="1"/>
    <col min="1017" max="1265" width="11.42578125" style="1"/>
    <col min="1266" max="1266" width="12.7109375" style="1" bestFit="1" customWidth="1"/>
    <col min="1267" max="1267" width="23.42578125" style="1" customWidth="1"/>
    <col min="1268" max="1268" width="23.85546875" style="1" customWidth="1"/>
    <col min="1269" max="1269" width="17.7109375" style="1" customWidth="1"/>
    <col min="1270" max="1270" width="16.85546875" style="1" bestFit="1" customWidth="1"/>
    <col min="1271" max="1271" width="24.85546875" style="1" customWidth="1"/>
    <col min="1272" max="1272" width="19.42578125" style="1" bestFit="1" customWidth="1"/>
    <col min="1273" max="1521" width="11.42578125" style="1"/>
    <col min="1522" max="1522" width="12.7109375" style="1" bestFit="1" customWidth="1"/>
    <col min="1523" max="1523" width="23.42578125" style="1" customWidth="1"/>
    <col min="1524" max="1524" width="23.85546875" style="1" customWidth="1"/>
    <col min="1525" max="1525" width="17.7109375" style="1" customWidth="1"/>
    <col min="1526" max="1526" width="16.85546875" style="1" bestFit="1" customWidth="1"/>
    <col min="1527" max="1527" width="24.85546875" style="1" customWidth="1"/>
    <col min="1528" max="1528" width="19.42578125" style="1" bestFit="1" customWidth="1"/>
    <col min="1529" max="1777" width="11.42578125" style="1"/>
    <col min="1778" max="1778" width="12.7109375" style="1" bestFit="1" customWidth="1"/>
    <col min="1779" max="1779" width="23.42578125" style="1" customWidth="1"/>
    <col min="1780" max="1780" width="23.85546875" style="1" customWidth="1"/>
    <col min="1781" max="1781" width="17.7109375" style="1" customWidth="1"/>
    <col min="1782" max="1782" width="16.85546875" style="1" bestFit="1" customWidth="1"/>
    <col min="1783" max="1783" width="24.85546875" style="1" customWidth="1"/>
    <col min="1784" max="1784" width="19.42578125" style="1" bestFit="1" customWidth="1"/>
    <col min="1785" max="2033" width="11.42578125" style="1"/>
    <col min="2034" max="2034" width="12.7109375" style="1" bestFit="1" customWidth="1"/>
    <col min="2035" max="2035" width="23.42578125" style="1" customWidth="1"/>
    <col min="2036" max="2036" width="23.85546875" style="1" customWidth="1"/>
    <col min="2037" max="2037" width="17.7109375" style="1" customWidth="1"/>
    <col min="2038" max="2038" width="16.85546875" style="1" bestFit="1" customWidth="1"/>
    <col min="2039" max="2039" width="24.85546875" style="1" customWidth="1"/>
    <col min="2040" max="2040" width="19.42578125" style="1" bestFit="1" customWidth="1"/>
    <col min="2041" max="2289" width="11.42578125" style="1"/>
    <col min="2290" max="2290" width="12.7109375" style="1" bestFit="1" customWidth="1"/>
    <col min="2291" max="2291" width="23.42578125" style="1" customWidth="1"/>
    <col min="2292" max="2292" width="23.85546875" style="1" customWidth="1"/>
    <col min="2293" max="2293" width="17.7109375" style="1" customWidth="1"/>
    <col min="2294" max="2294" width="16.85546875" style="1" bestFit="1" customWidth="1"/>
    <col min="2295" max="2295" width="24.85546875" style="1" customWidth="1"/>
    <col min="2296" max="2296" width="19.42578125" style="1" bestFit="1" customWidth="1"/>
    <col min="2297" max="2545" width="11.42578125" style="1"/>
    <col min="2546" max="2546" width="12.7109375" style="1" bestFit="1" customWidth="1"/>
    <col min="2547" max="2547" width="23.42578125" style="1" customWidth="1"/>
    <col min="2548" max="2548" width="23.85546875" style="1" customWidth="1"/>
    <col min="2549" max="2549" width="17.7109375" style="1" customWidth="1"/>
    <col min="2550" max="2550" width="16.85546875" style="1" bestFit="1" customWidth="1"/>
    <col min="2551" max="2551" width="24.85546875" style="1" customWidth="1"/>
    <col min="2552" max="2552" width="19.42578125" style="1" bestFit="1" customWidth="1"/>
    <col min="2553" max="2801" width="11.42578125" style="1"/>
    <col min="2802" max="2802" width="12.7109375" style="1" bestFit="1" customWidth="1"/>
    <col min="2803" max="2803" width="23.42578125" style="1" customWidth="1"/>
    <col min="2804" max="2804" width="23.85546875" style="1" customWidth="1"/>
    <col min="2805" max="2805" width="17.7109375" style="1" customWidth="1"/>
    <col min="2806" max="2806" width="16.85546875" style="1" bestFit="1" customWidth="1"/>
    <col min="2807" max="2807" width="24.85546875" style="1" customWidth="1"/>
    <col min="2808" max="2808" width="19.42578125" style="1" bestFit="1" customWidth="1"/>
    <col min="2809" max="3057" width="11.42578125" style="1"/>
    <col min="3058" max="3058" width="12.7109375" style="1" bestFit="1" customWidth="1"/>
    <col min="3059" max="3059" width="23.42578125" style="1" customWidth="1"/>
    <col min="3060" max="3060" width="23.85546875" style="1" customWidth="1"/>
    <col min="3061" max="3061" width="17.7109375" style="1" customWidth="1"/>
    <col min="3062" max="3062" width="16.85546875" style="1" bestFit="1" customWidth="1"/>
    <col min="3063" max="3063" width="24.85546875" style="1" customWidth="1"/>
    <col min="3064" max="3064" width="19.42578125" style="1" bestFit="1" customWidth="1"/>
    <col min="3065" max="3313" width="11.42578125" style="1"/>
    <col min="3314" max="3314" width="12.7109375" style="1" bestFit="1" customWidth="1"/>
    <col min="3315" max="3315" width="23.42578125" style="1" customWidth="1"/>
    <col min="3316" max="3316" width="23.85546875" style="1" customWidth="1"/>
    <col min="3317" max="3317" width="17.7109375" style="1" customWidth="1"/>
    <col min="3318" max="3318" width="16.85546875" style="1" bestFit="1" customWidth="1"/>
    <col min="3319" max="3319" width="24.85546875" style="1" customWidth="1"/>
    <col min="3320" max="3320" width="19.42578125" style="1" bestFit="1" customWidth="1"/>
    <col min="3321" max="3569" width="11.42578125" style="1"/>
    <col min="3570" max="3570" width="12.7109375" style="1" bestFit="1" customWidth="1"/>
    <col min="3571" max="3571" width="23.42578125" style="1" customWidth="1"/>
    <col min="3572" max="3572" width="23.85546875" style="1" customWidth="1"/>
    <col min="3573" max="3573" width="17.7109375" style="1" customWidth="1"/>
    <col min="3574" max="3574" width="16.85546875" style="1" bestFit="1" customWidth="1"/>
    <col min="3575" max="3575" width="24.85546875" style="1" customWidth="1"/>
    <col min="3576" max="3576" width="19.42578125" style="1" bestFit="1" customWidth="1"/>
    <col min="3577" max="3825" width="11.42578125" style="1"/>
    <col min="3826" max="3826" width="12.7109375" style="1" bestFit="1" customWidth="1"/>
    <col min="3827" max="3827" width="23.42578125" style="1" customWidth="1"/>
    <col min="3828" max="3828" width="23.85546875" style="1" customWidth="1"/>
    <col min="3829" max="3829" width="17.7109375" style="1" customWidth="1"/>
    <col min="3830" max="3830" width="16.85546875" style="1" bestFit="1" customWidth="1"/>
    <col min="3831" max="3831" width="24.85546875" style="1" customWidth="1"/>
    <col min="3832" max="3832" width="19.42578125" style="1" bestFit="1" customWidth="1"/>
    <col min="3833" max="4081" width="11.42578125" style="1"/>
    <col min="4082" max="4082" width="12.7109375" style="1" bestFit="1" customWidth="1"/>
    <col min="4083" max="4083" width="23.42578125" style="1" customWidth="1"/>
    <col min="4084" max="4084" width="23.85546875" style="1" customWidth="1"/>
    <col min="4085" max="4085" width="17.7109375" style="1" customWidth="1"/>
    <col min="4086" max="4086" width="16.85546875" style="1" bestFit="1" customWidth="1"/>
    <col min="4087" max="4087" width="24.85546875" style="1" customWidth="1"/>
    <col min="4088" max="4088" width="19.42578125" style="1" bestFit="1" customWidth="1"/>
    <col min="4089" max="4337" width="11.42578125" style="1"/>
    <col min="4338" max="4338" width="12.7109375" style="1" bestFit="1" customWidth="1"/>
    <col min="4339" max="4339" width="23.42578125" style="1" customWidth="1"/>
    <col min="4340" max="4340" width="23.85546875" style="1" customWidth="1"/>
    <col min="4341" max="4341" width="17.7109375" style="1" customWidth="1"/>
    <col min="4342" max="4342" width="16.85546875" style="1" bestFit="1" customWidth="1"/>
    <col min="4343" max="4343" width="24.85546875" style="1" customWidth="1"/>
    <col min="4344" max="4344" width="19.42578125" style="1" bestFit="1" customWidth="1"/>
    <col min="4345" max="4593" width="11.42578125" style="1"/>
    <col min="4594" max="4594" width="12.7109375" style="1" bestFit="1" customWidth="1"/>
    <col min="4595" max="4595" width="23.42578125" style="1" customWidth="1"/>
    <col min="4596" max="4596" width="23.85546875" style="1" customWidth="1"/>
    <col min="4597" max="4597" width="17.7109375" style="1" customWidth="1"/>
    <col min="4598" max="4598" width="16.85546875" style="1" bestFit="1" customWidth="1"/>
    <col min="4599" max="4599" width="24.85546875" style="1" customWidth="1"/>
    <col min="4600" max="4600" width="19.42578125" style="1" bestFit="1" customWidth="1"/>
    <col min="4601" max="4849" width="11.42578125" style="1"/>
    <col min="4850" max="4850" width="12.7109375" style="1" bestFit="1" customWidth="1"/>
    <col min="4851" max="4851" width="23.42578125" style="1" customWidth="1"/>
    <col min="4852" max="4852" width="23.85546875" style="1" customWidth="1"/>
    <col min="4853" max="4853" width="17.7109375" style="1" customWidth="1"/>
    <col min="4854" max="4854" width="16.85546875" style="1" bestFit="1" customWidth="1"/>
    <col min="4855" max="4855" width="24.85546875" style="1" customWidth="1"/>
    <col min="4856" max="4856" width="19.42578125" style="1" bestFit="1" customWidth="1"/>
    <col min="4857" max="5105" width="11.42578125" style="1"/>
    <col min="5106" max="5106" width="12.7109375" style="1" bestFit="1" customWidth="1"/>
    <col min="5107" max="5107" width="23.42578125" style="1" customWidth="1"/>
    <col min="5108" max="5108" width="23.85546875" style="1" customWidth="1"/>
    <col min="5109" max="5109" width="17.7109375" style="1" customWidth="1"/>
    <col min="5110" max="5110" width="16.85546875" style="1" bestFit="1" customWidth="1"/>
    <col min="5111" max="5111" width="24.85546875" style="1" customWidth="1"/>
    <col min="5112" max="5112" width="19.42578125" style="1" bestFit="1" customWidth="1"/>
    <col min="5113" max="5361" width="11.42578125" style="1"/>
    <col min="5362" max="5362" width="12.7109375" style="1" bestFit="1" customWidth="1"/>
    <col min="5363" max="5363" width="23.42578125" style="1" customWidth="1"/>
    <col min="5364" max="5364" width="23.85546875" style="1" customWidth="1"/>
    <col min="5365" max="5365" width="17.7109375" style="1" customWidth="1"/>
    <col min="5366" max="5366" width="16.85546875" style="1" bestFit="1" customWidth="1"/>
    <col min="5367" max="5367" width="24.85546875" style="1" customWidth="1"/>
    <col min="5368" max="5368" width="19.42578125" style="1" bestFit="1" customWidth="1"/>
    <col min="5369" max="5617" width="11.42578125" style="1"/>
    <col min="5618" max="5618" width="12.7109375" style="1" bestFit="1" customWidth="1"/>
    <col min="5619" max="5619" width="23.42578125" style="1" customWidth="1"/>
    <col min="5620" max="5620" width="23.85546875" style="1" customWidth="1"/>
    <col min="5621" max="5621" width="17.7109375" style="1" customWidth="1"/>
    <col min="5622" max="5622" width="16.85546875" style="1" bestFit="1" customWidth="1"/>
    <col min="5623" max="5623" width="24.85546875" style="1" customWidth="1"/>
    <col min="5624" max="5624" width="19.42578125" style="1" bestFit="1" customWidth="1"/>
    <col min="5625" max="5873" width="11.42578125" style="1"/>
    <col min="5874" max="5874" width="12.7109375" style="1" bestFit="1" customWidth="1"/>
    <col min="5875" max="5875" width="23.42578125" style="1" customWidth="1"/>
    <col min="5876" max="5876" width="23.85546875" style="1" customWidth="1"/>
    <col min="5877" max="5877" width="17.7109375" style="1" customWidth="1"/>
    <col min="5878" max="5878" width="16.85546875" style="1" bestFit="1" customWidth="1"/>
    <col min="5879" max="5879" width="24.85546875" style="1" customWidth="1"/>
    <col min="5880" max="5880" width="19.42578125" style="1" bestFit="1" customWidth="1"/>
    <col min="5881" max="6129" width="11.42578125" style="1"/>
    <col min="6130" max="6130" width="12.7109375" style="1" bestFit="1" customWidth="1"/>
    <col min="6131" max="6131" width="23.42578125" style="1" customWidth="1"/>
    <col min="6132" max="6132" width="23.85546875" style="1" customWidth="1"/>
    <col min="6133" max="6133" width="17.7109375" style="1" customWidth="1"/>
    <col min="6134" max="6134" width="16.85546875" style="1" bestFit="1" customWidth="1"/>
    <col min="6135" max="6135" width="24.85546875" style="1" customWidth="1"/>
    <col min="6136" max="6136" width="19.42578125" style="1" bestFit="1" customWidth="1"/>
    <col min="6137" max="6385" width="11.42578125" style="1"/>
    <col min="6386" max="6386" width="12.7109375" style="1" bestFit="1" customWidth="1"/>
    <col min="6387" max="6387" width="23.42578125" style="1" customWidth="1"/>
    <col min="6388" max="6388" width="23.85546875" style="1" customWidth="1"/>
    <col min="6389" max="6389" width="17.7109375" style="1" customWidth="1"/>
    <col min="6390" max="6390" width="16.85546875" style="1" bestFit="1" customWidth="1"/>
    <col min="6391" max="6391" width="24.85546875" style="1" customWidth="1"/>
    <col min="6392" max="6392" width="19.42578125" style="1" bestFit="1" customWidth="1"/>
    <col min="6393" max="6641" width="11.42578125" style="1"/>
    <col min="6642" max="6642" width="12.7109375" style="1" bestFit="1" customWidth="1"/>
    <col min="6643" max="6643" width="23.42578125" style="1" customWidth="1"/>
    <col min="6644" max="6644" width="23.85546875" style="1" customWidth="1"/>
    <col min="6645" max="6645" width="17.7109375" style="1" customWidth="1"/>
    <col min="6646" max="6646" width="16.85546875" style="1" bestFit="1" customWidth="1"/>
    <col min="6647" max="6647" width="24.85546875" style="1" customWidth="1"/>
    <col min="6648" max="6648" width="19.42578125" style="1" bestFit="1" customWidth="1"/>
    <col min="6649" max="6897" width="11.42578125" style="1"/>
    <col min="6898" max="6898" width="12.7109375" style="1" bestFit="1" customWidth="1"/>
    <col min="6899" max="6899" width="23.42578125" style="1" customWidth="1"/>
    <col min="6900" max="6900" width="23.85546875" style="1" customWidth="1"/>
    <col min="6901" max="6901" width="17.7109375" style="1" customWidth="1"/>
    <col min="6902" max="6902" width="16.85546875" style="1" bestFit="1" customWidth="1"/>
    <col min="6903" max="6903" width="24.85546875" style="1" customWidth="1"/>
    <col min="6904" max="6904" width="19.42578125" style="1" bestFit="1" customWidth="1"/>
    <col min="6905" max="7153" width="11.42578125" style="1"/>
    <col min="7154" max="7154" width="12.7109375" style="1" bestFit="1" customWidth="1"/>
    <col min="7155" max="7155" width="23.42578125" style="1" customWidth="1"/>
    <col min="7156" max="7156" width="23.85546875" style="1" customWidth="1"/>
    <col min="7157" max="7157" width="17.7109375" style="1" customWidth="1"/>
    <col min="7158" max="7158" width="16.85546875" style="1" bestFit="1" customWidth="1"/>
    <col min="7159" max="7159" width="24.85546875" style="1" customWidth="1"/>
    <col min="7160" max="7160" width="19.42578125" style="1" bestFit="1" customWidth="1"/>
    <col min="7161" max="7409" width="11.42578125" style="1"/>
    <col min="7410" max="7410" width="12.7109375" style="1" bestFit="1" customWidth="1"/>
    <col min="7411" max="7411" width="23.42578125" style="1" customWidth="1"/>
    <col min="7412" max="7412" width="23.85546875" style="1" customWidth="1"/>
    <col min="7413" max="7413" width="17.7109375" style="1" customWidth="1"/>
    <col min="7414" max="7414" width="16.85546875" style="1" bestFit="1" customWidth="1"/>
    <col min="7415" max="7415" width="24.85546875" style="1" customWidth="1"/>
    <col min="7416" max="7416" width="19.42578125" style="1" bestFit="1" customWidth="1"/>
    <col min="7417" max="7665" width="11.42578125" style="1"/>
    <col min="7666" max="7666" width="12.7109375" style="1" bestFit="1" customWidth="1"/>
    <col min="7667" max="7667" width="23.42578125" style="1" customWidth="1"/>
    <col min="7668" max="7668" width="23.85546875" style="1" customWidth="1"/>
    <col min="7669" max="7669" width="17.7109375" style="1" customWidth="1"/>
    <col min="7670" max="7670" width="16.85546875" style="1" bestFit="1" customWidth="1"/>
    <col min="7671" max="7671" width="24.85546875" style="1" customWidth="1"/>
    <col min="7672" max="7672" width="19.42578125" style="1" bestFit="1" customWidth="1"/>
    <col min="7673" max="7921" width="11.42578125" style="1"/>
    <col min="7922" max="7922" width="12.7109375" style="1" bestFit="1" customWidth="1"/>
    <col min="7923" max="7923" width="23.42578125" style="1" customWidth="1"/>
    <col min="7924" max="7924" width="23.85546875" style="1" customWidth="1"/>
    <col min="7925" max="7925" width="17.7109375" style="1" customWidth="1"/>
    <col min="7926" max="7926" width="16.85546875" style="1" bestFit="1" customWidth="1"/>
    <col min="7927" max="7927" width="24.85546875" style="1" customWidth="1"/>
    <col min="7928" max="7928" width="19.42578125" style="1" bestFit="1" customWidth="1"/>
    <col min="7929" max="8177" width="11.42578125" style="1"/>
    <col min="8178" max="8178" width="12.7109375" style="1" bestFit="1" customWidth="1"/>
    <col min="8179" max="8179" width="23.42578125" style="1" customWidth="1"/>
    <col min="8180" max="8180" width="23.85546875" style="1" customWidth="1"/>
    <col min="8181" max="8181" width="17.7109375" style="1" customWidth="1"/>
    <col min="8182" max="8182" width="16.85546875" style="1" bestFit="1" customWidth="1"/>
    <col min="8183" max="8183" width="24.85546875" style="1" customWidth="1"/>
    <col min="8184" max="8184" width="19.42578125" style="1" bestFit="1" customWidth="1"/>
    <col min="8185" max="8433" width="11.42578125" style="1"/>
    <col min="8434" max="8434" width="12.7109375" style="1" bestFit="1" customWidth="1"/>
    <col min="8435" max="8435" width="23.42578125" style="1" customWidth="1"/>
    <col min="8436" max="8436" width="23.85546875" style="1" customWidth="1"/>
    <col min="8437" max="8437" width="17.7109375" style="1" customWidth="1"/>
    <col min="8438" max="8438" width="16.85546875" style="1" bestFit="1" customWidth="1"/>
    <col min="8439" max="8439" width="24.85546875" style="1" customWidth="1"/>
    <col min="8440" max="8440" width="19.42578125" style="1" bestFit="1" customWidth="1"/>
    <col min="8441" max="8689" width="11.42578125" style="1"/>
    <col min="8690" max="8690" width="12.7109375" style="1" bestFit="1" customWidth="1"/>
    <col min="8691" max="8691" width="23.42578125" style="1" customWidth="1"/>
    <col min="8692" max="8692" width="23.85546875" style="1" customWidth="1"/>
    <col min="8693" max="8693" width="17.7109375" style="1" customWidth="1"/>
    <col min="8694" max="8694" width="16.85546875" style="1" bestFit="1" customWidth="1"/>
    <col min="8695" max="8695" width="24.85546875" style="1" customWidth="1"/>
    <col min="8696" max="8696" width="19.42578125" style="1" bestFit="1" customWidth="1"/>
    <col min="8697" max="8945" width="11.42578125" style="1"/>
    <col min="8946" max="8946" width="12.7109375" style="1" bestFit="1" customWidth="1"/>
    <col min="8947" max="8947" width="23.42578125" style="1" customWidth="1"/>
    <col min="8948" max="8948" width="23.85546875" style="1" customWidth="1"/>
    <col min="8949" max="8949" width="17.7109375" style="1" customWidth="1"/>
    <col min="8950" max="8950" width="16.85546875" style="1" bestFit="1" customWidth="1"/>
    <col min="8951" max="8951" width="24.85546875" style="1" customWidth="1"/>
    <col min="8952" max="8952" width="19.42578125" style="1" bestFit="1" customWidth="1"/>
    <col min="8953" max="9201" width="11.42578125" style="1"/>
    <col min="9202" max="9202" width="12.7109375" style="1" bestFit="1" customWidth="1"/>
    <col min="9203" max="9203" width="23.42578125" style="1" customWidth="1"/>
    <col min="9204" max="9204" width="23.85546875" style="1" customWidth="1"/>
    <col min="9205" max="9205" width="17.7109375" style="1" customWidth="1"/>
    <col min="9206" max="9206" width="16.85546875" style="1" bestFit="1" customWidth="1"/>
    <col min="9207" max="9207" width="24.85546875" style="1" customWidth="1"/>
    <col min="9208" max="9208" width="19.42578125" style="1" bestFit="1" customWidth="1"/>
    <col min="9209" max="9457" width="11.42578125" style="1"/>
    <col min="9458" max="9458" width="12.7109375" style="1" bestFit="1" customWidth="1"/>
    <col min="9459" max="9459" width="23.42578125" style="1" customWidth="1"/>
    <col min="9460" max="9460" width="23.85546875" style="1" customWidth="1"/>
    <col min="9461" max="9461" width="17.7109375" style="1" customWidth="1"/>
    <col min="9462" max="9462" width="16.85546875" style="1" bestFit="1" customWidth="1"/>
    <col min="9463" max="9463" width="24.85546875" style="1" customWidth="1"/>
    <col min="9464" max="9464" width="19.42578125" style="1" bestFit="1" customWidth="1"/>
    <col min="9465" max="9713" width="11.42578125" style="1"/>
    <col min="9714" max="9714" width="12.7109375" style="1" bestFit="1" customWidth="1"/>
    <col min="9715" max="9715" width="23.42578125" style="1" customWidth="1"/>
    <col min="9716" max="9716" width="23.85546875" style="1" customWidth="1"/>
    <col min="9717" max="9717" width="17.7109375" style="1" customWidth="1"/>
    <col min="9718" max="9718" width="16.85546875" style="1" bestFit="1" customWidth="1"/>
    <col min="9719" max="9719" width="24.85546875" style="1" customWidth="1"/>
    <col min="9720" max="9720" width="19.42578125" style="1" bestFit="1" customWidth="1"/>
    <col min="9721" max="9969" width="11.42578125" style="1"/>
    <col min="9970" max="9970" width="12.7109375" style="1" bestFit="1" customWidth="1"/>
    <col min="9971" max="9971" width="23.42578125" style="1" customWidth="1"/>
    <col min="9972" max="9972" width="23.85546875" style="1" customWidth="1"/>
    <col min="9973" max="9973" width="17.7109375" style="1" customWidth="1"/>
    <col min="9974" max="9974" width="16.85546875" style="1" bestFit="1" customWidth="1"/>
    <col min="9975" max="9975" width="24.85546875" style="1" customWidth="1"/>
    <col min="9976" max="9976" width="19.42578125" style="1" bestFit="1" customWidth="1"/>
    <col min="9977" max="10225" width="11.42578125" style="1"/>
    <col min="10226" max="10226" width="12.7109375" style="1" bestFit="1" customWidth="1"/>
    <col min="10227" max="10227" width="23.42578125" style="1" customWidth="1"/>
    <col min="10228" max="10228" width="23.85546875" style="1" customWidth="1"/>
    <col min="10229" max="10229" width="17.7109375" style="1" customWidth="1"/>
    <col min="10230" max="10230" width="16.85546875" style="1" bestFit="1" customWidth="1"/>
    <col min="10231" max="10231" width="24.85546875" style="1" customWidth="1"/>
    <col min="10232" max="10232" width="19.42578125" style="1" bestFit="1" customWidth="1"/>
    <col min="10233" max="10481" width="11.42578125" style="1"/>
    <col min="10482" max="10482" width="12.7109375" style="1" bestFit="1" customWidth="1"/>
    <col min="10483" max="10483" width="23.42578125" style="1" customWidth="1"/>
    <col min="10484" max="10484" width="23.85546875" style="1" customWidth="1"/>
    <col min="10485" max="10485" width="17.7109375" style="1" customWidth="1"/>
    <col min="10486" max="10486" width="16.85546875" style="1" bestFit="1" customWidth="1"/>
    <col min="10487" max="10487" width="24.85546875" style="1" customWidth="1"/>
    <col min="10488" max="10488" width="19.42578125" style="1" bestFit="1" customWidth="1"/>
    <col min="10489" max="10737" width="11.42578125" style="1"/>
    <col min="10738" max="10738" width="12.7109375" style="1" bestFit="1" customWidth="1"/>
    <col min="10739" max="10739" width="23.42578125" style="1" customWidth="1"/>
    <col min="10740" max="10740" width="23.85546875" style="1" customWidth="1"/>
    <col min="10741" max="10741" width="17.7109375" style="1" customWidth="1"/>
    <col min="10742" max="10742" width="16.85546875" style="1" bestFit="1" customWidth="1"/>
    <col min="10743" max="10743" width="24.85546875" style="1" customWidth="1"/>
    <col min="10744" max="10744" width="19.42578125" style="1" bestFit="1" customWidth="1"/>
    <col min="10745" max="10993" width="11.42578125" style="1"/>
    <col min="10994" max="10994" width="12.7109375" style="1" bestFit="1" customWidth="1"/>
    <col min="10995" max="10995" width="23.42578125" style="1" customWidth="1"/>
    <col min="10996" max="10996" width="23.85546875" style="1" customWidth="1"/>
    <col min="10997" max="10997" width="17.7109375" style="1" customWidth="1"/>
    <col min="10998" max="10998" width="16.85546875" style="1" bestFit="1" customWidth="1"/>
    <col min="10999" max="10999" width="24.85546875" style="1" customWidth="1"/>
    <col min="11000" max="11000" width="19.42578125" style="1" bestFit="1" customWidth="1"/>
    <col min="11001" max="11249" width="11.42578125" style="1"/>
    <col min="11250" max="11250" width="12.7109375" style="1" bestFit="1" customWidth="1"/>
    <col min="11251" max="11251" width="23.42578125" style="1" customWidth="1"/>
    <col min="11252" max="11252" width="23.85546875" style="1" customWidth="1"/>
    <col min="11253" max="11253" width="17.7109375" style="1" customWidth="1"/>
    <col min="11254" max="11254" width="16.85546875" style="1" bestFit="1" customWidth="1"/>
    <col min="11255" max="11255" width="24.85546875" style="1" customWidth="1"/>
    <col min="11256" max="11256" width="19.42578125" style="1" bestFit="1" customWidth="1"/>
    <col min="11257" max="11505" width="11.42578125" style="1"/>
    <col min="11506" max="11506" width="12.7109375" style="1" bestFit="1" customWidth="1"/>
    <col min="11507" max="11507" width="23.42578125" style="1" customWidth="1"/>
    <col min="11508" max="11508" width="23.85546875" style="1" customWidth="1"/>
    <col min="11509" max="11509" width="17.7109375" style="1" customWidth="1"/>
    <col min="11510" max="11510" width="16.85546875" style="1" bestFit="1" customWidth="1"/>
    <col min="11511" max="11511" width="24.85546875" style="1" customWidth="1"/>
    <col min="11512" max="11512" width="19.42578125" style="1" bestFit="1" customWidth="1"/>
    <col min="11513" max="11761" width="11.42578125" style="1"/>
    <col min="11762" max="11762" width="12.7109375" style="1" bestFit="1" customWidth="1"/>
    <col min="11763" max="11763" width="23.42578125" style="1" customWidth="1"/>
    <col min="11764" max="11764" width="23.85546875" style="1" customWidth="1"/>
    <col min="11765" max="11765" width="17.7109375" style="1" customWidth="1"/>
    <col min="11766" max="11766" width="16.85546875" style="1" bestFit="1" customWidth="1"/>
    <col min="11767" max="11767" width="24.85546875" style="1" customWidth="1"/>
    <col min="11768" max="11768" width="19.42578125" style="1" bestFit="1" customWidth="1"/>
    <col min="11769" max="12017" width="11.42578125" style="1"/>
    <col min="12018" max="12018" width="12.7109375" style="1" bestFit="1" customWidth="1"/>
    <col min="12019" max="12019" width="23.42578125" style="1" customWidth="1"/>
    <col min="12020" max="12020" width="23.85546875" style="1" customWidth="1"/>
    <col min="12021" max="12021" width="17.7109375" style="1" customWidth="1"/>
    <col min="12022" max="12022" width="16.85546875" style="1" bestFit="1" customWidth="1"/>
    <col min="12023" max="12023" width="24.85546875" style="1" customWidth="1"/>
    <col min="12024" max="12024" width="19.42578125" style="1" bestFit="1" customWidth="1"/>
    <col min="12025" max="12273" width="11.42578125" style="1"/>
    <col min="12274" max="12274" width="12.7109375" style="1" bestFit="1" customWidth="1"/>
    <col min="12275" max="12275" width="23.42578125" style="1" customWidth="1"/>
    <col min="12276" max="12276" width="23.85546875" style="1" customWidth="1"/>
    <col min="12277" max="12277" width="17.7109375" style="1" customWidth="1"/>
    <col min="12278" max="12278" width="16.85546875" style="1" bestFit="1" customWidth="1"/>
    <col min="12279" max="12279" width="24.85546875" style="1" customWidth="1"/>
    <col min="12280" max="12280" width="19.42578125" style="1" bestFit="1" customWidth="1"/>
    <col min="12281" max="12529" width="11.42578125" style="1"/>
    <col min="12530" max="12530" width="12.7109375" style="1" bestFit="1" customWidth="1"/>
    <col min="12531" max="12531" width="23.42578125" style="1" customWidth="1"/>
    <col min="12532" max="12532" width="23.85546875" style="1" customWidth="1"/>
    <col min="12533" max="12533" width="17.7109375" style="1" customWidth="1"/>
    <col min="12534" max="12534" width="16.85546875" style="1" bestFit="1" customWidth="1"/>
    <col min="12535" max="12535" width="24.85546875" style="1" customWidth="1"/>
    <col min="12536" max="12536" width="19.42578125" style="1" bestFit="1" customWidth="1"/>
    <col min="12537" max="12785" width="11.42578125" style="1"/>
    <col min="12786" max="12786" width="12.7109375" style="1" bestFit="1" customWidth="1"/>
    <col min="12787" max="12787" width="23.42578125" style="1" customWidth="1"/>
    <col min="12788" max="12788" width="23.85546875" style="1" customWidth="1"/>
    <col min="12789" max="12789" width="17.7109375" style="1" customWidth="1"/>
    <col min="12790" max="12790" width="16.85546875" style="1" bestFit="1" customWidth="1"/>
    <col min="12791" max="12791" width="24.85546875" style="1" customWidth="1"/>
    <col min="12792" max="12792" width="19.42578125" style="1" bestFit="1" customWidth="1"/>
    <col min="12793" max="13041" width="11.42578125" style="1"/>
    <col min="13042" max="13042" width="12.7109375" style="1" bestFit="1" customWidth="1"/>
    <col min="13043" max="13043" width="23.42578125" style="1" customWidth="1"/>
    <col min="13044" max="13044" width="23.85546875" style="1" customWidth="1"/>
    <col min="13045" max="13045" width="17.7109375" style="1" customWidth="1"/>
    <col min="13046" max="13046" width="16.85546875" style="1" bestFit="1" customWidth="1"/>
    <col min="13047" max="13047" width="24.85546875" style="1" customWidth="1"/>
    <col min="13048" max="13048" width="19.42578125" style="1" bestFit="1" customWidth="1"/>
    <col min="13049" max="13297" width="11.42578125" style="1"/>
    <col min="13298" max="13298" width="12.7109375" style="1" bestFit="1" customWidth="1"/>
    <col min="13299" max="13299" width="23.42578125" style="1" customWidth="1"/>
    <col min="13300" max="13300" width="23.85546875" style="1" customWidth="1"/>
    <col min="13301" max="13301" width="17.7109375" style="1" customWidth="1"/>
    <col min="13302" max="13302" width="16.85546875" style="1" bestFit="1" customWidth="1"/>
    <col min="13303" max="13303" width="24.85546875" style="1" customWidth="1"/>
    <col min="13304" max="13304" width="19.42578125" style="1" bestFit="1" customWidth="1"/>
    <col min="13305" max="13553" width="11.42578125" style="1"/>
    <col min="13554" max="13554" width="12.7109375" style="1" bestFit="1" customWidth="1"/>
    <col min="13555" max="13555" width="23.42578125" style="1" customWidth="1"/>
    <col min="13556" max="13556" width="23.85546875" style="1" customWidth="1"/>
    <col min="13557" max="13557" width="17.7109375" style="1" customWidth="1"/>
    <col min="13558" max="13558" width="16.85546875" style="1" bestFit="1" customWidth="1"/>
    <col min="13559" max="13559" width="24.85546875" style="1" customWidth="1"/>
    <col min="13560" max="13560" width="19.42578125" style="1" bestFit="1" customWidth="1"/>
    <col min="13561" max="13809" width="11.42578125" style="1"/>
    <col min="13810" max="13810" width="12.7109375" style="1" bestFit="1" customWidth="1"/>
    <col min="13811" max="13811" width="23.42578125" style="1" customWidth="1"/>
    <col min="13812" max="13812" width="23.85546875" style="1" customWidth="1"/>
    <col min="13813" max="13813" width="17.7109375" style="1" customWidth="1"/>
    <col min="13814" max="13814" width="16.85546875" style="1" bestFit="1" customWidth="1"/>
    <col min="13815" max="13815" width="24.85546875" style="1" customWidth="1"/>
    <col min="13816" max="13816" width="19.42578125" style="1" bestFit="1" customWidth="1"/>
    <col min="13817" max="14065" width="11.42578125" style="1"/>
    <col min="14066" max="14066" width="12.7109375" style="1" bestFit="1" customWidth="1"/>
    <col min="14067" max="14067" width="23.42578125" style="1" customWidth="1"/>
    <col min="14068" max="14068" width="23.85546875" style="1" customWidth="1"/>
    <col min="14069" max="14069" width="17.7109375" style="1" customWidth="1"/>
    <col min="14070" max="14070" width="16.85546875" style="1" bestFit="1" customWidth="1"/>
    <col min="14071" max="14071" width="24.85546875" style="1" customWidth="1"/>
    <col min="14072" max="14072" width="19.42578125" style="1" bestFit="1" customWidth="1"/>
    <col min="14073" max="14321" width="11.42578125" style="1"/>
    <col min="14322" max="14322" width="12.7109375" style="1" bestFit="1" customWidth="1"/>
    <col min="14323" max="14323" width="23.42578125" style="1" customWidth="1"/>
    <col min="14324" max="14324" width="23.85546875" style="1" customWidth="1"/>
    <col min="14325" max="14325" width="17.7109375" style="1" customWidth="1"/>
    <col min="14326" max="14326" width="16.85546875" style="1" bestFit="1" customWidth="1"/>
    <col min="14327" max="14327" width="24.85546875" style="1" customWidth="1"/>
    <col min="14328" max="14328" width="19.42578125" style="1" bestFit="1" customWidth="1"/>
    <col min="14329" max="14577" width="11.42578125" style="1"/>
    <col min="14578" max="14578" width="12.7109375" style="1" bestFit="1" customWidth="1"/>
    <col min="14579" max="14579" width="23.42578125" style="1" customWidth="1"/>
    <col min="14580" max="14580" width="23.85546875" style="1" customWidth="1"/>
    <col min="14581" max="14581" width="17.7109375" style="1" customWidth="1"/>
    <col min="14582" max="14582" width="16.85546875" style="1" bestFit="1" customWidth="1"/>
    <col min="14583" max="14583" width="24.85546875" style="1" customWidth="1"/>
    <col min="14584" max="14584" width="19.42578125" style="1" bestFit="1" customWidth="1"/>
    <col min="14585" max="14833" width="11.42578125" style="1"/>
    <col min="14834" max="14834" width="12.7109375" style="1" bestFit="1" customWidth="1"/>
    <col min="14835" max="14835" width="23.42578125" style="1" customWidth="1"/>
    <col min="14836" max="14836" width="23.85546875" style="1" customWidth="1"/>
    <col min="14837" max="14837" width="17.7109375" style="1" customWidth="1"/>
    <col min="14838" max="14838" width="16.85546875" style="1" bestFit="1" customWidth="1"/>
    <col min="14839" max="14839" width="24.85546875" style="1" customWidth="1"/>
    <col min="14840" max="14840" width="19.42578125" style="1" bestFit="1" customWidth="1"/>
    <col min="14841" max="15089" width="11.42578125" style="1"/>
    <col min="15090" max="15090" width="12.7109375" style="1" bestFit="1" customWidth="1"/>
    <col min="15091" max="15091" width="23.42578125" style="1" customWidth="1"/>
    <col min="15092" max="15092" width="23.85546875" style="1" customWidth="1"/>
    <col min="15093" max="15093" width="17.7109375" style="1" customWidth="1"/>
    <col min="15094" max="15094" width="16.85546875" style="1" bestFit="1" customWidth="1"/>
    <col min="15095" max="15095" width="24.85546875" style="1" customWidth="1"/>
    <col min="15096" max="15096" width="19.42578125" style="1" bestFit="1" customWidth="1"/>
    <col min="15097" max="15345" width="11.42578125" style="1"/>
    <col min="15346" max="15346" width="12.7109375" style="1" bestFit="1" customWidth="1"/>
    <col min="15347" max="15347" width="23.42578125" style="1" customWidth="1"/>
    <col min="15348" max="15348" width="23.85546875" style="1" customWidth="1"/>
    <col min="15349" max="15349" width="17.7109375" style="1" customWidth="1"/>
    <col min="15350" max="15350" width="16.85546875" style="1" bestFit="1" customWidth="1"/>
    <col min="15351" max="15351" width="24.85546875" style="1" customWidth="1"/>
    <col min="15352" max="15352" width="19.42578125" style="1" bestFit="1" customWidth="1"/>
    <col min="15353" max="15601" width="11.42578125" style="1"/>
    <col min="15602" max="15602" width="12.7109375" style="1" bestFit="1" customWidth="1"/>
    <col min="15603" max="15603" width="23.42578125" style="1" customWidth="1"/>
    <col min="15604" max="15604" width="23.85546875" style="1" customWidth="1"/>
    <col min="15605" max="15605" width="17.7109375" style="1" customWidth="1"/>
    <col min="15606" max="15606" width="16.85546875" style="1" bestFit="1" customWidth="1"/>
    <col min="15607" max="15607" width="24.85546875" style="1" customWidth="1"/>
    <col min="15608" max="15608" width="19.42578125" style="1" bestFit="1" customWidth="1"/>
    <col min="15609" max="15857" width="11.42578125" style="1"/>
    <col min="15858" max="15858" width="12.7109375" style="1" bestFit="1" customWidth="1"/>
    <col min="15859" max="15859" width="23.42578125" style="1" customWidth="1"/>
    <col min="15860" max="15860" width="23.85546875" style="1" customWidth="1"/>
    <col min="15861" max="15861" width="17.7109375" style="1" customWidth="1"/>
    <col min="15862" max="15862" width="16.85546875" style="1" bestFit="1" customWidth="1"/>
    <col min="15863" max="15863" width="24.85546875" style="1" customWidth="1"/>
    <col min="15864" max="15864" width="19.42578125" style="1" bestFit="1" customWidth="1"/>
    <col min="15865" max="16113" width="11.42578125" style="1"/>
    <col min="16114" max="16114" width="12.7109375" style="1" bestFit="1" customWidth="1"/>
    <col min="16115" max="16115" width="23.42578125" style="1" customWidth="1"/>
    <col min="16116" max="16116" width="23.85546875" style="1" customWidth="1"/>
    <col min="16117" max="16117" width="17.7109375" style="1" customWidth="1"/>
    <col min="16118" max="16118" width="16.85546875" style="1" bestFit="1" customWidth="1"/>
    <col min="16119" max="16119" width="24.85546875" style="1" customWidth="1"/>
    <col min="16120" max="16120" width="19.42578125" style="1" bestFit="1" customWidth="1"/>
    <col min="16121" max="16384" width="11.42578125" style="1"/>
  </cols>
  <sheetData>
    <row r="3" spans="1:7" ht="16.5" thickBot="1" x14ac:dyDescent="0.3">
      <c r="A3" s="358" t="s">
        <v>13</v>
      </c>
      <c r="B3" s="358"/>
      <c r="C3" s="358"/>
      <c r="D3" s="358"/>
    </row>
    <row r="4" spans="1:7" ht="15.75" x14ac:dyDescent="0.25">
      <c r="A4" s="359" t="s">
        <v>12</v>
      </c>
      <c r="B4" s="360"/>
      <c r="C4" s="360"/>
      <c r="D4" s="361"/>
    </row>
    <row r="5" spans="1:7" ht="15.75" x14ac:dyDescent="0.25">
      <c r="A5" s="31"/>
      <c r="B5" s="33"/>
      <c r="C5" s="33"/>
      <c r="D5" s="32"/>
    </row>
    <row r="6" spans="1:7" ht="15.75" x14ac:dyDescent="0.25">
      <c r="A6" s="31"/>
      <c r="B6" s="30"/>
      <c r="C6" s="29"/>
      <c r="D6" s="28"/>
    </row>
    <row r="7" spans="1:7" ht="15.75" x14ac:dyDescent="0.25">
      <c r="A7" s="31"/>
      <c r="B7" s="30"/>
      <c r="C7" s="29"/>
      <c r="D7" s="28"/>
    </row>
    <row r="8" spans="1:7" ht="15.75" x14ac:dyDescent="0.25">
      <c r="A8" s="31"/>
      <c r="B8" s="30"/>
      <c r="C8" s="29"/>
      <c r="D8" s="28"/>
    </row>
    <row r="9" spans="1:7" ht="15.75" x14ac:dyDescent="0.25">
      <c r="A9" s="31"/>
      <c r="B9" s="30"/>
      <c r="C9" s="29"/>
      <c r="D9" s="28"/>
    </row>
    <row r="10" spans="1:7" ht="15.75" x14ac:dyDescent="0.25">
      <c r="A10" s="31"/>
      <c r="B10" s="30"/>
      <c r="C10" s="29"/>
      <c r="D10" s="28"/>
    </row>
    <row r="11" spans="1:7" ht="15.75" x14ac:dyDescent="0.25">
      <c r="A11" s="31"/>
      <c r="B11" s="30"/>
      <c r="C11" s="29"/>
      <c r="D11" s="28"/>
    </row>
    <row r="12" spans="1:7" ht="15.75" x14ac:dyDescent="0.25">
      <c r="A12" s="31"/>
      <c r="B12" s="30"/>
      <c r="C12" s="29"/>
      <c r="D12" s="28"/>
    </row>
    <row r="13" spans="1:7" ht="15.75" x14ac:dyDescent="0.25">
      <c r="A13" s="27"/>
      <c r="B13" s="26"/>
      <c r="C13" s="25"/>
      <c r="D13" s="24"/>
    </row>
    <row r="14" spans="1:7" ht="15.75" x14ac:dyDescent="0.25">
      <c r="A14" s="27"/>
      <c r="B14" s="26"/>
      <c r="C14" s="25"/>
      <c r="D14" s="24"/>
    </row>
    <row r="15" spans="1:7" ht="15.75" x14ac:dyDescent="0.25">
      <c r="A15" s="27"/>
      <c r="B15" s="26"/>
      <c r="C15" s="25"/>
      <c r="D15" s="24"/>
    </row>
    <row r="16" spans="1:7" ht="15.75" x14ac:dyDescent="0.25">
      <c r="A16" s="362" t="s">
        <v>11</v>
      </c>
      <c r="B16" s="363"/>
      <c r="C16" s="23"/>
      <c r="D16" s="22">
        <f>SUM(D5:D15)</f>
        <v>0</v>
      </c>
      <c r="E16" s="21"/>
      <c r="F16" s="20"/>
      <c r="G16" s="19"/>
    </row>
    <row r="17" spans="1:7" x14ac:dyDescent="0.25">
      <c r="B17" s="18"/>
      <c r="C17" s="18"/>
      <c r="D17" s="7"/>
      <c r="E17" s="1" t="s">
        <v>6</v>
      </c>
      <c r="F17" s="1" t="s">
        <v>6</v>
      </c>
      <c r="G17" s="1" t="s">
        <v>6</v>
      </c>
    </row>
    <row r="18" spans="1:7" ht="15.75" x14ac:dyDescent="0.25">
      <c r="A18" s="17" t="s">
        <v>10</v>
      </c>
      <c r="B18" s="16" t="s">
        <v>9</v>
      </c>
      <c r="C18" s="16"/>
      <c r="D18" s="15" t="s">
        <v>8</v>
      </c>
      <c r="E18" s="6" t="s">
        <v>6</v>
      </c>
      <c r="G18" s="1" t="s">
        <v>6</v>
      </c>
    </row>
    <row r="19" spans="1:7" ht="15.75" x14ac:dyDescent="0.25">
      <c r="A19" s="6"/>
      <c r="B19" s="14"/>
      <c r="C19" s="13"/>
      <c r="D19" s="12"/>
      <c r="E19" s="6" t="s">
        <v>6</v>
      </c>
      <c r="F19" s="1" t="s">
        <v>6</v>
      </c>
      <c r="G19" s="1" t="s">
        <v>6</v>
      </c>
    </row>
    <row r="20" spans="1:7" ht="15.75" x14ac:dyDescent="0.25">
      <c r="A20" s="13"/>
      <c r="B20" s="13"/>
      <c r="C20" s="13"/>
      <c r="D20" s="12"/>
      <c r="E20" s="6"/>
    </row>
    <row r="21" spans="1:7" ht="15.75" x14ac:dyDescent="0.2">
      <c r="A21" s="11"/>
      <c r="B21" s="10"/>
      <c r="C21" s="9"/>
      <c r="D21" s="8"/>
      <c r="E21" s="6"/>
    </row>
    <row r="22" spans="1:7" ht="15.75" x14ac:dyDescent="0.25">
      <c r="A22" s="6"/>
      <c r="B22" s="3"/>
      <c r="C22" s="3"/>
      <c r="D22" s="7"/>
      <c r="E22" s="6" t="s">
        <v>7</v>
      </c>
      <c r="F22" s="1" t="s">
        <v>6</v>
      </c>
      <c r="G22" s="1" t="s">
        <v>6</v>
      </c>
    </row>
    <row r="23" spans="1:7" x14ac:dyDescent="0.25">
      <c r="A23" s="5"/>
      <c r="B23" s="5"/>
      <c r="C23" s="5" t="s">
        <v>6</v>
      </c>
      <c r="D23" s="4"/>
      <c r="F23" s="1" t="s">
        <v>6</v>
      </c>
    </row>
    <row r="24" spans="1:7" x14ac:dyDescent="0.25">
      <c r="A24" s="3"/>
      <c r="C24" s="1" t="s">
        <v>6</v>
      </c>
      <c r="F24" s="1" t="s">
        <v>6</v>
      </c>
      <c r="G24" s="1" t="s">
        <v>6</v>
      </c>
    </row>
    <row r="25" spans="1:7" x14ac:dyDescent="0.25">
      <c r="E25" s="1" t="s">
        <v>6</v>
      </c>
    </row>
    <row r="26" spans="1:7" x14ac:dyDescent="0.25">
      <c r="F26" s="1" t="s">
        <v>6</v>
      </c>
    </row>
    <row r="27" spans="1:7" x14ac:dyDescent="0.25">
      <c r="C27" s="1" t="s">
        <v>6</v>
      </c>
    </row>
    <row r="28" spans="1:7" x14ac:dyDescent="0.25">
      <c r="C28" s="1" t="s">
        <v>6</v>
      </c>
      <c r="E28" s="1" t="s">
        <v>6</v>
      </c>
    </row>
    <row r="39" spans="6:6" x14ac:dyDescent="0.25">
      <c r="F39" s="1">
        <f>'[2]Livre banque'!I1</f>
        <v>0</v>
      </c>
    </row>
  </sheetData>
  <mergeCells count="3">
    <mergeCell ref="A3:D3"/>
    <mergeCell ref="A4:D4"/>
    <mergeCell ref="A16:B16"/>
  </mergeCells>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
  <sheetViews>
    <sheetView tabSelected="1" topLeftCell="A10" zoomScale="124" zoomScaleNormal="124" workbookViewId="0">
      <selection activeCell="E17" sqref="E17"/>
    </sheetView>
  </sheetViews>
  <sheetFormatPr baseColWidth="10" defaultRowHeight="15" x14ac:dyDescent="0.25"/>
  <cols>
    <col min="1" max="1" width="15.140625" customWidth="1"/>
    <col min="2" max="2" width="14" customWidth="1"/>
    <col min="3" max="3" width="20.140625" customWidth="1"/>
    <col min="4" max="4" width="28.28515625" customWidth="1"/>
    <col min="5" max="5" width="19.5703125" customWidth="1"/>
    <col min="9" max="9" width="14.28515625" bestFit="1" customWidth="1"/>
    <col min="10" max="10" width="12.85546875" bestFit="1" customWidth="1"/>
  </cols>
  <sheetData>
    <row r="2" spans="1:7" x14ac:dyDescent="0.25">
      <c r="A2" s="265" t="s">
        <v>223</v>
      </c>
      <c r="B2" s="265"/>
      <c r="C2" s="265"/>
    </row>
    <row r="3" spans="1:7" x14ac:dyDescent="0.25">
      <c r="A3" s="265" t="s">
        <v>224</v>
      </c>
      <c r="B3" s="265" t="s">
        <v>225</v>
      </c>
      <c r="C3" s="265"/>
    </row>
    <row r="4" spans="1:7" x14ac:dyDescent="0.25">
      <c r="A4" s="265" t="s">
        <v>226</v>
      </c>
      <c r="B4" s="265" t="s">
        <v>227</v>
      </c>
      <c r="C4" s="265"/>
    </row>
    <row r="5" spans="1:7" x14ac:dyDescent="0.25">
      <c r="A5" s="265"/>
      <c r="B5" s="265"/>
      <c r="C5" s="265"/>
      <c r="D5" s="265" t="s">
        <v>268</v>
      </c>
    </row>
    <row r="6" spans="1:7" ht="15.75" thickBot="1" x14ac:dyDescent="0.3"/>
    <row r="7" spans="1:7" ht="15.75" thickBot="1" x14ac:dyDescent="0.3">
      <c r="C7" s="283" t="s">
        <v>267</v>
      </c>
      <c r="D7" s="282"/>
    </row>
    <row r="9" spans="1:7" x14ac:dyDescent="0.25">
      <c r="A9" s="264" t="s">
        <v>3</v>
      </c>
      <c r="B9" s="276" t="s">
        <v>4</v>
      </c>
      <c r="C9" s="276" t="s">
        <v>1</v>
      </c>
      <c r="D9" s="276" t="s">
        <v>5</v>
      </c>
      <c r="E9" s="276" t="s">
        <v>2</v>
      </c>
    </row>
    <row r="10" spans="1:7" ht="60" x14ac:dyDescent="0.25">
      <c r="A10" s="264"/>
      <c r="B10" s="319">
        <v>24</v>
      </c>
      <c r="C10" s="314">
        <v>45478</v>
      </c>
      <c r="D10" s="315" t="s">
        <v>261</v>
      </c>
      <c r="E10" s="317">
        <v>3900000</v>
      </c>
    </row>
    <row r="11" spans="1:7" ht="30" x14ac:dyDescent="0.25">
      <c r="A11" s="264"/>
      <c r="B11" s="319">
        <v>25</v>
      </c>
      <c r="C11" s="314">
        <v>45485</v>
      </c>
      <c r="D11" s="316" t="s">
        <v>262</v>
      </c>
      <c r="E11" s="318">
        <v>906750</v>
      </c>
    </row>
    <row r="12" spans="1:7" ht="30" x14ac:dyDescent="0.25">
      <c r="A12" s="278">
        <v>1</v>
      </c>
      <c r="B12" s="319">
        <v>26</v>
      </c>
      <c r="C12" s="266">
        <v>45488</v>
      </c>
      <c r="D12" s="268" t="s">
        <v>263</v>
      </c>
      <c r="E12" s="267">
        <v>1700000</v>
      </c>
    </row>
    <row r="13" spans="1:7" ht="30" x14ac:dyDescent="0.25">
      <c r="A13" s="278">
        <v>3</v>
      </c>
      <c r="B13" s="319">
        <v>27</v>
      </c>
      <c r="C13" s="266">
        <v>45491</v>
      </c>
      <c r="D13" s="270" t="s">
        <v>264</v>
      </c>
      <c r="E13" s="267">
        <v>400000</v>
      </c>
    </row>
    <row r="14" spans="1:7" ht="30" x14ac:dyDescent="0.25">
      <c r="A14" s="279" t="s">
        <v>228</v>
      </c>
      <c r="B14" s="319">
        <v>28</v>
      </c>
      <c r="C14" s="266">
        <v>45495</v>
      </c>
      <c r="D14" s="272" t="s">
        <v>265</v>
      </c>
      <c r="E14" s="267">
        <v>800000</v>
      </c>
    </row>
    <row r="15" spans="1:7" ht="45" x14ac:dyDescent="0.25">
      <c r="A15" s="278">
        <v>4</v>
      </c>
      <c r="B15" s="319">
        <v>29</v>
      </c>
      <c r="C15" s="266">
        <v>45499</v>
      </c>
      <c r="D15" s="273" t="s">
        <v>271</v>
      </c>
      <c r="E15" s="267">
        <v>840000</v>
      </c>
    </row>
    <row r="16" spans="1:7" ht="30" x14ac:dyDescent="0.25">
      <c r="A16" s="278">
        <v>4</v>
      </c>
      <c r="B16" s="319">
        <v>30</v>
      </c>
      <c r="C16" s="266">
        <v>45502</v>
      </c>
      <c r="D16" s="268" t="s">
        <v>266</v>
      </c>
      <c r="E16" s="267">
        <v>745000</v>
      </c>
      <c r="G16" s="236"/>
    </row>
    <row r="17" spans="1:5" ht="18.75" x14ac:dyDescent="0.3">
      <c r="A17" s="281"/>
      <c r="B17" s="274"/>
      <c r="C17" s="274"/>
      <c r="D17" s="274" t="s">
        <v>222</v>
      </c>
      <c r="E17" s="275">
        <f>SUM(E10:E16)</f>
        <v>9291750</v>
      </c>
    </row>
    <row r="20" spans="1:5" ht="18.75" x14ac:dyDescent="0.3">
      <c r="A20" s="280" t="s">
        <v>230</v>
      </c>
      <c r="E20" s="280" t="s">
        <v>232</v>
      </c>
    </row>
    <row r="21" spans="1:5" ht="18.75" x14ac:dyDescent="0.3">
      <c r="A21" s="280"/>
      <c r="E21" s="280"/>
    </row>
    <row r="22" spans="1:5" ht="18.75" x14ac:dyDescent="0.3">
      <c r="A22" s="280" t="s">
        <v>231</v>
      </c>
      <c r="E22" s="280" t="s">
        <v>233</v>
      </c>
    </row>
  </sheetData>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43"/>
  <sheetViews>
    <sheetView topLeftCell="B97" zoomScale="94" zoomScaleNormal="94" workbookViewId="0">
      <selection activeCell="G8" sqref="G8"/>
    </sheetView>
  </sheetViews>
  <sheetFormatPr baseColWidth="10" defaultColWidth="11.42578125" defaultRowHeight="15" x14ac:dyDescent="0.25"/>
  <cols>
    <col min="1" max="1" width="47.140625" style="172" customWidth="1"/>
    <col min="2" max="2" width="16.5703125" customWidth="1"/>
    <col min="3" max="3" width="12.5703125" bestFit="1" customWidth="1"/>
    <col min="4" max="5" width="16.42578125" style="248" bestFit="1" customWidth="1"/>
    <col min="6" max="8" width="16.5703125" customWidth="1"/>
    <col min="9" max="9" width="17.7109375" customWidth="1"/>
    <col min="10" max="10" width="14.85546875" customWidth="1"/>
    <col min="11" max="11" width="16.28515625" customWidth="1"/>
    <col min="12" max="12" width="16" bestFit="1" customWidth="1"/>
    <col min="14" max="14" width="14.85546875" bestFit="1" customWidth="1"/>
    <col min="15" max="15" width="12.140625" bestFit="1" customWidth="1"/>
  </cols>
  <sheetData>
    <row r="1" spans="1:11" x14ac:dyDescent="0.25">
      <c r="A1" s="213" t="s">
        <v>70</v>
      </c>
      <c r="B1" s="213"/>
      <c r="C1" s="213"/>
      <c r="D1" s="214"/>
      <c r="E1" s="214"/>
    </row>
    <row r="2" spans="1:11" x14ac:dyDescent="0.25">
      <c r="A2" s="213" t="s">
        <v>64</v>
      </c>
      <c r="B2" s="213"/>
      <c r="C2" s="213"/>
      <c r="D2" s="214"/>
      <c r="E2" s="214"/>
    </row>
    <row r="3" spans="1:11" x14ac:dyDescent="0.25">
      <c r="A3" s="215"/>
      <c r="B3" s="157"/>
      <c r="C3" s="157"/>
      <c r="D3" s="214"/>
      <c r="E3" s="214"/>
    </row>
    <row r="4" spans="1:11" ht="30" x14ac:dyDescent="0.25">
      <c r="A4" s="175" t="s">
        <v>87</v>
      </c>
      <c r="B4" s="216" t="s">
        <v>88</v>
      </c>
      <c r="C4" s="217" t="s">
        <v>89</v>
      </c>
      <c r="D4" s="217" t="s">
        <v>90</v>
      </c>
      <c r="E4" s="249" t="s">
        <v>91</v>
      </c>
      <c r="F4" s="177" t="s">
        <v>63</v>
      </c>
      <c r="G4" s="177" t="s">
        <v>269</v>
      </c>
      <c r="H4" s="177" t="s">
        <v>270</v>
      </c>
      <c r="I4" s="178" t="s">
        <v>60</v>
      </c>
      <c r="J4" s="177" t="s">
        <v>61</v>
      </c>
      <c r="K4" s="178" t="s">
        <v>62</v>
      </c>
    </row>
    <row r="5" spans="1:11" x14ac:dyDescent="0.25">
      <c r="A5" s="175" t="s">
        <v>92</v>
      </c>
      <c r="B5" s="218" t="s">
        <v>93</v>
      </c>
      <c r="C5" s="219"/>
      <c r="D5" s="219"/>
      <c r="E5" s="250"/>
      <c r="F5" s="257"/>
      <c r="G5" s="257"/>
      <c r="H5" s="257"/>
      <c r="I5" s="257"/>
      <c r="J5" s="257"/>
      <c r="K5" s="257"/>
    </row>
    <row r="6" spans="1:11" x14ac:dyDescent="0.25">
      <c r="A6" s="220" t="s">
        <v>94</v>
      </c>
      <c r="B6" s="218" t="s">
        <v>95</v>
      </c>
      <c r="C6" s="219">
        <v>6</v>
      </c>
      <c r="D6" s="219">
        <v>150000</v>
      </c>
      <c r="E6" s="250">
        <f>C6*D6</f>
        <v>900000</v>
      </c>
      <c r="F6" s="257">
        <v>400000</v>
      </c>
      <c r="G6" s="257">
        <v>800000</v>
      </c>
      <c r="H6" s="257">
        <f>F6+G6</f>
        <v>1200000</v>
      </c>
      <c r="I6" s="259">
        <f>E6-H6</f>
        <v>-300000</v>
      </c>
      <c r="J6" s="262">
        <f>H6/E6</f>
        <v>1.3333333333333333</v>
      </c>
      <c r="K6" s="257"/>
    </row>
    <row r="7" spans="1:11" x14ac:dyDescent="0.25">
      <c r="A7" s="220" t="s">
        <v>0</v>
      </c>
      <c r="B7" s="218" t="s">
        <v>96</v>
      </c>
      <c r="C7" s="219">
        <v>200</v>
      </c>
      <c r="D7" s="219">
        <v>4250</v>
      </c>
      <c r="E7" s="250">
        <f>C7*D7</f>
        <v>850000</v>
      </c>
      <c r="F7" s="257">
        <v>425000</v>
      </c>
      <c r="G7" s="342">
        <v>851750</v>
      </c>
      <c r="H7" s="261">
        <f>F7+G7</f>
        <v>1276750</v>
      </c>
      <c r="I7" s="259">
        <f>E7-H7</f>
        <v>-426750</v>
      </c>
      <c r="J7" s="262">
        <f>H7/E7</f>
        <v>1.5020588235294117</v>
      </c>
      <c r="K7" s="257"/>
    </row>
    <row r="8" spans="1:11" x14ac:dyDescent="0.25">
      <c r="A8" s="220" t="s">
        <v>97</v>
      </c>
      <c r="B8" s="218" t="s">
        <v>98</v>
      </c>
      <c r="C8" s="219">
        <v>15</v>
      </c>
      <c r="D8" s="219">
        <v>50000</v>
      </c>
      <c r="E8" s="250">
        <f t="shared" ref="E8:E9" si="0">C8*D8</f>
        <v>750000</v>
      </c>
      <c r="F8" s="342">
        <v>300000</v>
      </c>
      <c r="G8" s="342">
        <v>900000</v>
      </c>
      <c r="H8" s="261">
        <f>F8+G8</f>
        <v>1200000</v>
      </c>
      <c r="I8" s="259">
        <f>E8-H8</f>
        <v>-450000</v>
      </c>
      <c r="J8" s="262">
        <f>H8/E8</f>
        <v>1.6</v>
      </c>
      <c r="K8" s="257"/>
    </row>
    <row r="9" spans="1:11" x14ac:dyDescent="0.25">
      <c r="A9" s="220" t="s">
        <v>99</v>
      </c>
      <c r="B9" s="218" t="s">
        <v>100</v>
      </c>
      <c r="C9" s="219">
        <v>3</v>
      </c>
      <c r="D9" s="219">
        <v>15000</v>
      </c>
      <c r="E9" s="250">
        <f t="shared" si="0"/>
        <v>45000</v>
      </c>
      <c r="F9" s="257"/>
      <c r="G9" s="257"/>
      <c r="H9" s="257"/>
      <c r="I9" s="257"/>
      <c r="J9" s="262">
        <f t="shared" ref="J9" si="1">F9/E9</f>
        <v>0</v>
      </c>
      <c r="K9" s="257"/>
    </row>
    <row r="10" spans="1:11" x14ac:dyDescent="0.25">
      <c r="A10" s="175" t="s">
        <v>101</v>
      </c>
      <c r="B10" s="218"/>
      <c r="C10" s="219"/>
      <c r="D10" s="219"/>
      <c r="E10" s="249">
        <f>SUM(E6:E9)</f>
        <v>2545000</v>
      </c>
      <c r="F10" s="329">
        <f>SUM(F6:F9)</f>
        <v>1125000</v>
      </c>
      <c r="G10" s="329">
        <f>G8+G7+G6</f>
        <v>2551750</v>
      </c>
      <c r="H10" s="329">
        <f>SUM(H6:H9)</f>
        <v>3676750</v>
      </c>
      <c r="I10" s="336">
        <f>SUM(I6:I9)</f>
        <v>-1176750</v>
      </c>
      <c r="J10" s="326">
        <f>H10/E10</f>
        <v>1.4446954813359529</v>
      </c>
      <c r="K10" s="257"/>
    </row>
    <row r="11" spans="1:11" x14ac:dyDescent="0.25">
      <c r="A11" s="369" t="s">
        <v>102</v>
      </c>
      <c r="B11" s="371"/>
      <c r="C11" s="371"/>
      <c r="D11" s="372"/>
      <c r="E11" s="364"/>
      <c r="F11" s="173"/>
      <c r="G11" s="173"/>
      <c r="H11" s="173"/>
      <c r="I11" s="259"/>
      <c r="J11" s="257"/>
      <c r="K11" s="257"/>
    </row>
    <row r="12" spans="1:11" ht="1.5" customHeight="1" x14ac:dyDescent="0.25">
      <c r="A12" s="370"/>
      <c r="B12" s="371"/>
      <c r="C12" s="371"/>
      <c r="D12" s="372"/>
      <c r="E12" s="364"/>
      <c r="F12" s="173"/>
      <c r="G12" s="173"/>
      <c r="H12" s="173"/>
      <c r="I12" s="257"/>
      <c r="J12" s="257"/>
      <c r="K12" s="257"/>
    </row>
    <row r="13" spans="1:11" x14ac:dyDescent="0.25">
      <c r="A13" s="365" t="s">
        <v>103</v>
      </c>
      <c r="B13" s="365"/>
      <c r="C13" s="365"/>
      <c r="D13" s="365"/>
      <c r="E13" s="251"/>
      <c r="F13" s="173"/>
      <c r="G13" s="173"/>
      <c r="H13" s="173"/>
      <c r="I13" s="257"/>
      <c r="J13" s="257"/>
      <c r="K13" s="257"/>
    </row>
    <row r="14" spans="1:11" ht="15" customHeight="1" x14ac:dyDescent="0.25">
      <c r="A14" s="220" t="s">
        <v>104</v>
      </c>
      <c r="B14" s="222" t="s">
        <v>105</v>
      </c>
      <c r="C14" s="223">
        <v>20</v>
      </c>
      <c r="D14" s="224">
        <v>50000</v>
      </c>
      <c r="E14" s="252">
        <f>PRODUCT(C14,D14)</f>
        <v>1000000</v>
      </c>
      <c r="F14" s="173">
        <v>1000000</v>
      </c>
      <c r="G14" s="173"/>
      <c r="H14" s="345">
        <f>F14+G14</f>
        <v>1000000</v>
      </c>
      <c r="I14" s="261">
        <f>H14-E14</f>
        <v>0</v>
      </c>
      <c r="J14" s="262">
        <f>F14/E14</f>
        <v>1</v>
      </c>
      <c r="K14" s="257"/>
    </row>
    <row r="15" spans="1:11" ht="15" customHeight="1" x14ac:dyDescent="0.25">
      <c r="A15" s="175" t="s">
        <v>106</v>
      </c>
      <c r="B15" s="222"/>
      <c r="C15" s="223"/>
      <c r="D15" s="224"/>
      <c r="E15" s="330">
        <f>E14</f>
        <v>1000000</v>
      </c>
      <c r="F15" s="331">
        <v>1000000</v>
      </c>
      <c r="G15" s="331"/>
      <c r="H15" s="344">
        <f>F15+G15</f>
        <v>1000000</v>
      </c>
      <c r="I15" s="261">
        <f>H15-E15</f>
        <v>0</v>
      </c>
      <c r="J15" s="326">
        <f>F15/E15</f>
        <v>1</v>
      </c>
      <c r="K15" s="327"/>
    </row>
    <row r="16" spans="1:11" ht="15" customHeight="1" x14ac:dyDescent="0.25">
      <c r="A16" s="175" t="s">
        <v>107</v>
      </c>
      <c r="B16" s="218"/>
      <c r="C16" s="223"/>
      <c r="D16" s="224"/>
      <c r="E16" s="252"/>
      <c r="F16" s="173"/>
      <c r="G16" s="173"/>
      <c r="H16" s="173"/>
      <c r="I16" s="257"/>
      <c r="J16" s="257"/>
      <c r="K16" s="257"/>
    </row>
    <row r="17" spans="1:11" ht="15" customHeight="1" x14ac:dyDescent="0.25">
      <c r="A17" s="225" t="s">
        <v>108</v>
      </c>
      <c r="B17" s="222" t="s">
        <v>109</v>
      </c>
      <c r="C17" s="226">
        <v>5</v>
      </c>
      <c r="D17" s="227">
        <v>600000</v>
      </c>
      <c r="E17" s="253">
        <f>D17*C17</f>
        <v>3000000</v>
      </c>
      <c r="F17" s="332">
        <v>3000000</v>
      </c>
      <c r="G17" s="332"/>
      <c r="H17" s="332">
        <f>F17+G17</f>
        <v>3000000</v>
      </c>
      <c r="I17" s="261">
        <f>E17-H17</f>
        <v>0</v>
      </c>
      <c r="J17" s="262">
        <f>H17/E17</f>
        <v>1</v>
      </c>
      <c r="K17" s="257"/>
    </row>
    <row r="18" spans="1:11" ht="15" customHeight="1" x14ac:dyDescent="0.25">
      <c r="A18" s="225" t="s">
        <v>110</v>
      </c>
      <c r="B18" s="228" t="s">
        <v>111</v>
      </c>
      <c r="C18" s="226">
        <v>6</v>
      </c>
      <c r="D18" s="229">
        <v>20000</v>
      </c>
      <c r="E18" s="253">
        <f t="shared" ref="E18:E29" si="2">D18*C18</f>
        <v>120000</v>
      </c>
      <c r="F18" s="257"/>
      <c r="G18" s="257"/>
      <c r="H18" s="332">
        <f t="shared" ref="H18:H35" si="3">F18+G18</f>
        <v>0</v>
      </c>
      <c r="I18" s="261">
        <f t="shared" ref="I18:I35" si="4">E18-F18</f>
        <v>120000</v>
      </c>
      <c r="J18" s="262">
        <f t="shared" ref="J18:J34" si="5">H18/E18</f>
        <v>0</v>
      </c>
      <c r="K18" s="257"/>
    </row>
    <row r="19" spans="1:11" ht="15" customHeight="1" x14ac:dyDescent="0.25">
      <c r="A19" s="220" t="s">
        <v>112</v>
      </c>
      <c r="B19" s="228" t="s">
        <v>111</v>
      </c>
      <c r="C19" s="226">
        <v>20</v>
      </c>
      <c r="D19" s="229">
        <v>2000</v>
      </c>
      <c r="E19" s="253">
        <f t="shared" si="2"/>
        <v>40000</v>
      </c>
      <c r="F19" s="257">
        <v>10000</v>
      </c>
      <c r="G19" s="257"/>
      <c r="H19" s="332">
        <f t="shared" si="3"/>
        <v>10000</v>
      </c>
      <c r="I19" s="261">
        <f t="shared" si="4"/>
        <v>30000</v>
      </c>
      <c r="J19" s="262">
        <f t="shared" si="5"/>
        <v>0.25</v>
      </c>
      <c r="K19" s="257"/>
    </row>
    <row r="20" spans="1:11" ht="15" customHeight="1" x14ac:dyDescent="0.25">
      <c r="A20" s="225" t="s">
        <v>113</v>
      </c>
      <c r="B20" s="228" t="s">
        <v>111</v>
      </c>
      <c r="C20" s="226">
        <v>2</v>
      </c>
      <c r="D20" s="229">
        <v>130000</v>
      </c>
      <c r="E20" s="253">
        <f t="shared" si="2"/>
        <v>260000</v>
      </c>
      <c r="F20" s="257">
        <v>1700000</v>
      </c>
      <c r="G20" s="257"/>
      <c r="H20" s="332">
        <f t="shared" si="3"/>
        <v>1700000</v>
      </c>
      <c r="I20" s="261">
        <f t="shared" si="4"/>
        <v>-1440000</v>
      </c>
      <c r="J20" s="262">
        <f t="shared" si="5"/>
        <v>6.5384615384615383</v>
      </c>
      <c r="K20" s="257"/>
    </row>
    <row r="21" spans="1:11" ht="15" customHeight="1" x14ac:dyDescent="0.25">
      <c r="A21" s="220" t="s">
        <v>114</v>
      </c>
      <c r="B21" s="228" t="s">
        <v>111</v>
      </c>
      <c r="C21" s="226">
        <v>15</v>
      </c>
      <c r="D21" s="229">
        <v>7000</v>
      </c>
      <c r="E21" s="253">
        <f t="shared" si="2"/>
        <v>105000</v>
      </c>
      <c r="F21" s="257">
        <v>55500</v>
      </c>
      <c r="G21" s="257"/>
      <c r="H21" s="332">
        <f t="shared" si="3"/>
        <v>55500</v>
      </c>
      <c r="I21" s="261">
        <f t="shared" si="4"/>
        <v>49500</v>
      </c>
      <c r="J21" s="262">
        <f t="shared" si="5"/>
        <v>0.52857142857142858</v>
      </c>
      <c r="K21" s="257"/>
    </row>
    <row r="22" spans="1:11" ht="15" customHeight="1" x14ac:dyDescent="0.25">
      <c r="A22" s="225" t="s">
        <v>115</v>
      </c>
      <c r="B22" s="228" t="s">
        <v>111</v>
      </c>
      <c r="C22" s="226">
        <v>1</v>
      </c>
      <c r="D22" s="229">
        <v>150000</v>
      </c>
      <c r="E22" s="253">
        <f t="shared" si="2"/>
        <v>150000</v>
      </c>
      <c r="F22" s="257"/>
      <c r="G22" s="257"/>
      <c r="H22" s="332">
        <f t="shared" si="3"/>
        <v>0</v>
      </c>
      <c r="I22" s="261">
        <f t="shared" si="4"/>
        <v>150000</v>
      </c>
      <c r="J22" s="262">
        <f t="shared" si="5"/>
        <v>0</v>
      </c>
      <c r="K22" s="257"/>
    </row>
    <row r="23" spans="1:11" ht="15" customHeight="1" x14ac:dyDescent="0.25">
      <c r="A23" s="220" t="s">
        <v>116</v>
      </c>
      <c r="B23" s="228" t="s">
        <v>111</v>
      </c>
      <c r="C23" s="226">
        <v>2</v>
      </c>
      <c r="D23" s="229">
        <v>80000</v>
      </c>
      <c r="E23" s="253">
        <f t="shared" si="2"/>
        <v>160000</v>
      </c>
      <c r="F23" s="257">
        <v>160000</v>
      </c>
      <c r="G23" s="257"/>
      <c r="H23" s="332">
        <f t="shared" si="3"/>
        <v>160000</v>
      </c>
      <c r="I23" s="261">
        <f t="shared" si="4"/>
        <v>0</v>
      </c>
      <c r="J23" s="262">
        <f t="shared" si="5"/>
        <v>1</v>
      </c>
      <c r="K23" s="257"/>
    </row>
    <row r="24" spans="1:11" ht="15" customHeight="1" x14ac:dyDescent="0.25">
      <c r="A24" s="230" t="s">
        <v>117</v>
      </c>
      <c r="B24" s="228" t="s">
        <v>111</v>
      </c>
      <c r="C24" s="226">
        <v>3</v>
      </c>
      <c r="D24" s="229">
        <v>500000</v>
      </c>
      <c r="E24" s="253">
        <f t="shared" si="2"/>
        <v>1500000</v>
      </c>
      <c r="F24" s="257">
        <v>500000</v>
      </c>
      <c r="G24" s="257"/>
      <c r="H24" s="332">
        <f t="shared" si="3"/>
        <v>500000</v>
      </c>
      <c r="I24" s="261">
        <f t="shared" si="4"/>
        <v>1000000</v>
      </c>
      <c r="J24" s="262">
        <f t="shared" si="5"/>
        <v>0.33333333333333331</v>
      </c>
      <c r="K24" s="257"/>
    </row>
    <row r="25" spans="1:11" ht="15" customHeight="1" x14ac:dyDescent="0.25">
      <c r="A25" s="220" t="s">
        <v>118</v>
      </c>
      <c r="B25" s="228" t="s">
        <v>111</v>
      </c>
      <c r="C25" s="226">
        <v>1</v>
      </c>
      <c r="D25" s="229">
        <v>500000</v>
      </c>
      <c r="E25" s="253">
        <f t="shared" si="2"/>
        <v>500000</v>
      </c>
      <c r="F25" s="257">
        <v>300000</v>
      </c>
      <c r="G25" s="257"/>
      <c r="H25" s="332">
        <f t="shared" si="3"/>
        <v>300000</v>
      </c>
      <c r="I25" s="261">
        <f t="shared" si="4"/>
        <v>200000</v>
      </c>
      <c r="J25" s="262">
        <f t="shared" si="5"/>
        <v>0.6</v>
      </c>
      <c r="K25" s="257"/>
    </row>
    <row r="26" spans="1:11" ht="15" customHeight="1" x14ac:dyDescent="0.25">
      <c r="A26" s="220" t="s">
        <v>119</v>
      </c>
      <c r="B26" s="228" t="s">
        <v>120</v>
      </c>
      <c r="C26" s="226">
        <v>35</v>
      </c>
      <c r="D26" s="229">
        <v>12000</v>
      </c>
      <c r="E26" s="253">
        <f t="shared" si="2"/>
        <v>420000</v>
      </c>
      <c r="F26" s="257">
        <v>800000</v>
      </c>
      <c r="G26" s="257"/>
      <c r="H26" s="332">
        <f t="shared" si="3"/>
        <v>800000</v>
      </c>
      <c r="I26" s="261">
        <f t="shared" si="4"/>
        <v>-380000</v>
      </c>
      <c r="J26" s="262">
        <f t="shared" si="5"/>
        <v>1.9047619047619047</v>
      </c>
      <c r="K26" s="257"/>
    </row>
    <row r="27" spans="1:11" ht="15" customHeight="1" x14ac:dyDescent="0.25">
      <c r="A27" s="220" t="s">
        <v>121</v>
      </c>
      <c r="B27" s="228" t="s">
        <v>122</v>
      </c>
      <c r="C27" s="226">
        <v>5</v>
      </c>
      <c r="D27" s="229">
        <v>5000</v>
      </c>
      <c r="E27" s="253">
        <f t="shared" si="2"/>
        <v>25000</v>
      </c>
      <c r="F27" s="257">
        <v>7000</v>
      </c>
      <c r="G27" s="257"/>
      <c r="H27" s="332">
        <f t="shared" si="3"/>
        <v>7000</v>
      </c>
      <c r="I27" s="261">
        <f t="shared" si="4"/>
        <v>18000</v>
      </c>
      <c r="J27" s="262">
        <f t="shared" si="5"/>
        <v>0.28000000000000003</v>
      </c>
      <c r="K27" s="257"/>
    </row>
    <row r="28" spans="1:11" ht="15" customHeight="1" x14ac:dyDescent="0.25">
      <c r="A28" s="220" t="s">
        <v>123</v>
      </c>
      <c r="B28" s="228" t="s">
        <v>124</v>
      </c>
      <c r="C28" s="226">
        <v>10</v>
      </c>
      <c r="D28" s="229">
        <v>3500</v>
      </c>
      <c r="E28" s="253">
        <f t="shared" si="2"/>
        <v>35000</v>
      </c>
      <c r="F28" s="257">
        <v>10500</v>
      </c>
      <c r="G28" s="257"/>
      <c r="H28" s="332">
        <f t="shared" si="3"/>
        <v>10500</v>
      </c>
      <c r="I28" s="261">
        <f t="shared" si="4"/>
        <v>24500</v>
      </c>
      <c r="J28" s="262">
        <f t="shared" si="5"/>
        <v>0.3</v>
      </c>
      <c r="K28" s="257"/>
    </row>
    <row r="29" spans="1:11" ht="15" customHeight="1" x14ac:dyDescent="0.25">
      <c r="A29" s="230" t="s">
        <v>125</v>
      </c>
      <c r="B29" s="228" t="s">
        <v>111</v>
      </c>
      <c r="C29" s="226">
        <v>25</v>
      </c>
      <c r="D29" s="229">
        <v>15000</v>
      </c>
      <c r="E29" s="254">
        <f t="shared" si="2"/>
        <v>375000</v>
      </c>
      <c r="F29" s="257">
        <v>50000</v>
      </c>
      <c r="G29" s="257"/>
      <c r="H29" s="332">
        <f t="shared" si="3"/>
        <v>50000</v>
      </c>
      <c r="I29" s="261">
        <f t="shared" si="4"/>
        <v>325000</v>
      </c>
      <c r="J29" s="262">
        <f t="shared" si="5"/>
        <v>0.13333333333333333</v>
      </c>
      <c r="K29" s="257"/>
    </row>
    <row r="30" spans="1:11" ht="15" customHeight="1" x14ac:dyDescent="0.25">
      <c r="A30" s="230" t="s">
        <v>126</v>
      </c>
      <c r="B30" s="228" t="s">
        <v>122</v>
      </c>
      <c r="C30" s="226">
        <v>1</v>
      </c>
      <c r="D30" s="229">
        <v>35000</v>
      </c>
      <c r="E30" s="254">
        <f>D30*C30</f>
        <v>35000</v>
      </c>
      <c r="F30" s="257"/>
      <c r="G30" s="257"/>
      <c r="H30" s="332">
        <f t="shared" si="3"/>
        <v>0</v>
      </c>
      <c r="I30" s="261">
        <f t="shared" si="4"/>
        <v>35000</v>
      </c>
      <c r="J30" s="262">
        <f t="shared" si="5"/>
        <v>0</v>
      </c>
      <c r="K30" s="257"/>
    </row>
    <row r="31" spans="1:11" ht="15" customHeight="1" x14ac:dyDescent="0.25">
      <c r="A31" s="230" t="s">
        <v>127</v>
      </c>
      <c r="B31" s="228" t="s">
        <v>111</v>
      </c>
      <c r="C31" s="226">
        <v>10</v>
      </c>
      <c r="D31" s="229">
        <v>1000</v>
      </c>
      <c r="E31" s="254">
        <f t="shared" ref="E31:E34" si="6">D31*C31</f>
        <v>10000</v>
      </c>
      <c r="F31" s="257">
        <v>5500</v>
      </c>
      <c r="G31" s="257"/>
      <c r="H31" s="332">
        <f t="shared" si="3"/>
        <v>5500</v>
      </c>
      <c r="I31" s="261">
        <f t="shared" si="4"/>
        <v>4500</v>
      </c>
      <c r="J31" s="262">
        <f t="shared" si="5"/>
        <v>0.55000000000000004</v>
      </c>
      <c r="K31" s="257"/>
    </row>
    <row r="32" spans="1:11" ht="15" customHeight="1" x14ac:dyDescent="0.25">
      <c r="A32" s="230" t="s">
        <v>128</v>
      </c>
      <c r="B32" s="228" t="s">
        <v>122</v>
      </c>
      <c r="C32" s="226">
        <v>1</v>
      </c>
      <c r="D32" s="229">
        <v>5000</v>
      </c>
      <c r="E32" s="254">
        <f t="shared" si="6"/>
        <v>5000</v>
      </c>
      <c r="F32" s="257">
        <v>15000</v>
      </c>
      <c r="G32" s="257"/>
      <c r="H32" s="332">
        <f t="shared" si="3"/>
        <v>15000</v>
      </c>
      <c r="I32" s="261">
        <f t="shared" si="4"/>
        <v>-10000</v>
      </c>
      <c r="J32" s="262">
        <f t="shared" si="5"/>
        <v>3</v>
      </c>
      <c r="K32" s="257"/>
    </row>
    <row r="33" spans="1:15" ht="15" customHeight="1" x14ac:dyDescent="0.25">
      <c r="A33" s="230" t="s">
        <v>129</v>
      </c>
      <c r="B33" s="228" t="s">
        <v>124</v>
      </c>
      <c r="C33" s="226">
        <v>3</v>
      </c>
      <c r="D33" s="229">
        <v>15000</v>
      </c>
      <c r="E33" s="254">
        <f t="shared" si="6"/>
        <v>45000</v>
      </c>
      <c r="F33" s="257">
        <v>24000</v>
      </c>
      <c r="G33" s="257"/>
      <c r="H33" s="332">
        <f t="shared" si="3"/>
        <v>24000</v>
      </c>
      <c r="I33" s="261">
        <f t="shared" si="4"/>
        <v>21000</v>
      </c>
      <c r="J33" s="262">
        <f t="shared" si="5"/>
        <v>0.53333333333333333</v>
      </c>
      <c r="K33" s="257"/>
    </row>
    <row r="34" spans="1:15" ht="15" customHeight="1" x14ac:dyDescent="0.25">
      <c r="A34" s="230" t="s">
        <v>130</v>
      </c>
      <c r="B34" s="228" t="s">
        <v>124</v>
      </c>
      <c r="C34" s="226">
        <v>10</v>
      </c>
      <c r="D34" s="229">
        <v>50000</v>
      </c>
      <c r="E34" s="254">
        <f t="shared" si="6"/>
        <v>500000</v>
      </c>
      <c r="F34" s="257">
        <v>1000000</v>
      </c>
      <c r="G34" s="257"/>
      <c r="H34" s="332">
        <f t="shared" si="3"/>
        <v>1000000</v>
      </c>
      <c r="I34" s="261">
        <f t="shared" si="4"/>
        <v>-500000</v>
      </c>
      <c r="J34" s="262">
        <f t="shared" si="5"/>
        <v>2</v>
      </c>
      <c r="K34" s="257"/>
    </row>
    <row r="35" spans="1:15" ht="15" customHeight="1" x14ac:dyDescent="0.25">
      <c r="A35" s="328" t="s">
        <v>259</v>
      </c>
      <c r="B35" s="228" t="s">
        <v>260</v>
      </c>
      <c r="C35" s="226"/>
      <c r="D35" s="229"/>
      <c r="E35" s="254"/>
      <c r="F35" s="271">
        <v>2722500</v>
      </c>
      <c r="G35" s="271"/>
      <c r="H35" s="332">
        <f t="shared" si="3"/>
        <v>2722500</v>
      </c>
      <c r="I35" s="261">
        <f t="shared" si="4"/>
        <v>-2722500</v>
      </c>
      <c r="J35" s="262"/>
      <c r="K35" s="257"/>
      <c r="L35" s="269"/>
    </row>
    <row r="36" spans="1:15" ht="15" customHeight="1" x14ac:dyDescent="0.25">
      <c r="A36" s="231" t="s">
        <v>131</v>
      </c>
      <c r="B36" s="222"/>
      <c r="C36" s="223"/>
      <c r="D36" s="224"/>
      <c r="E36" s="255">
        <f>SUM(E17:E34)</f>
        <v>7285000</v>
      </c>
      <c r="F36" s="329">
        <f>SUM(F17:F35)</f>
        <v>10360000</v>
      </c>
      <c r="G36" s="329"/>
      <c r="H36" s="329">
        <f>SUM(H17:H35)</f>
        <v>10360000</v>
      </c>
      <c r="I36" s="333">
        <f>SUM(I14:I35)</f>
        <v>-3075000</v>
      </c>
      <c r="J36" s="326">
        <f>H36/E36</f>
        <v>1.4221002059025394</v>
      </c>
      <c r="K36" s="257"/>
      <c r="L36" s="269"/>
    </row>
    <row r="37" spans="1:15" ht="15" customHeight="1" x14ac:dyDescent="0.25">
      <c r="A37" s="231" t="s">
        <v>132</v>
      </c>
      <c r="B37" s="216"/>
      <c r="C37" s="223"/>
      <c r="D37" s="224"/>
      <c r="E37" s="252"/>
      <c r="F37" s="257"/>
      <c r="G37" s="257"/>
      <c r="H37" s="257"/>
      <c r="I37" s="257"/>
      <c r="J37" s="257"/>
      <c r="K37" s="257"/>
      <c r="L37" s="269"/>
    </row>
    <row r="38" spans="1:15" ht="15" customHeight="1" x14ac:dyDescent="0.25">
      <c r="A38" s="220" t="s">
        <v>133</v>
      </c>
      <c r="B38" s="222" t="s">
        <v>69</v>
      </c>
      <c r="C38" s="223">
        <v>25</v>
      </c>
      <c r="D38" s="224">
        <f>10000*20</f>
        <v>200000</v>
      </c>
      <c r="E38" s="252">
        <f>C38*D38</f>
        <v>5000000</v>
      </c>
      <c r="F38" s="334">
        <f>3905000+420000</f>
        <v>4325000</v>
      </c>
      <c r="G38" s="340"/>
      <c r="H38" s="340">
        <f>F38+G38</f>
        <v>4325000</v>
      </c>
      <c r="I38" s="261">
        <f>E38-H38</f>
        <v>675000</v>
      </c>
      <c r="J38" s="262">
        <f>H38/E38</f>
        <v>0.86499999999999999</v>
      </c>
      <c r="K38" s="257"/>
    </row>
    <row r="39" spans="1:15" ht="15" customHeight="1" x14ac:dyDescent="0.25">
      <c r="A39" s="220" t="s">
        <v>134</v>
      </c>
      <c r="B39" s="222" t="s">
        <v>135</v>
      </c>
      <c r="C39" s="223">
        <v>25</v>
      </c>
      <c r="D39" s="224">
        <f>3000*20</f>
        <v>60000</v>
      </c>
      <c r="E39" s="252">
        <f>PRODUCT(C39,D39)</f>
        <v>1500000</v>
      </c>
      <c r="F39" s="332">
        <v>1140000</v>
      </c>
      <c r="G39" s="332">
        <v>0</v>
      </c>
      <c r="H39" s="340">
        <f t="shared" ref="H39:H40" si="7">F39+G39</f>
        <v>1140000</v>
      </c>
      <c r="I39" s="261">
        <f t="shared" ref="I39:I40" si="8">E39-H39</f>
        <v>360000</v>
      </c>
      <c r="J39" s="262">
        <f t="shared" ref="J39" si="9">F39/E39</f>
        <v>0.76</v>
      </c>
      <c r="K39" s="257"/>
      <c r="L39" s="341"/>
    </row>
    <row r="40" spans="1:15" ht="15" customHeight="1" x14ac:dyDescent="0.25">
      <c r="A40" s="175" t="s">
        <v>136</v>
      </c>
      <c r="B40" s="218"/>
      <c r="C40" s="218"/>
      <c r="D40" s="221"/>
      <c r="E40" s="256">
        <f>SUM(E38:E39)</f>
        <v>6500000</v>
      </c>
      <c r="F40" s="335">
        <f>SUM(F38:F39)</f>
        <v>5465000</v>
      </c>
      <c r="G40" s="335">
        <f>SUM(G38:G39)</f>
        <v>0</v>
      </c>
      <c r="H40" s="334">
        <f t="shared" si="7"/>
        <v>5465000</v>
      </c>
      <c r="I40" s="333">
        <f t="shared" si="8"/>
        <v>1035000</v>
      </c>
      <c r="J40" s="326">
        <f>H40/E40</f>
        <v>0.84076923076923082</v>
      </c>
      <c r="K40" s="257"/>
      <c r="L40" s="236"/>
    </row>
    <row r="41" spans="1:15" ht="15" customHeight="1" x14ac:dyDescent="0.25">
      <c r="A41" s="175" t="s">
        <v>137</v>
      </c>
      <c r="B41" s="218"/>
      <c r="C41" s="223"/>
      <c r="D41" s="224"/>
      <c r="E41" s="252"/>
      <c r="F41" s="173"/>
      <c r="G41" s="173"/>
      <c r="H41" s="173"/>
      <c r="I41" s="257"/>
      <c r="J41" s="257"/>
      <c r="K41" s="257"/>
    </row>
    <row r="42" spans="1:15" ht="15" customHeight="1" x14ac:dyDescent="0.25">
      <c r="A42" s="366" t="s">
        <v>138</v>
      </c>
      <c r="B42" s="366"/>
      <c r="C42" s="235"/>
      <c r="D42" s="224"/>
      <c r="E42" s="252">
        <f>(E40+E36+E15)*7%</f>
        <v>1034950.0000000001</v>
      </c>
      <c r="F42" s="252">
        <f>(F40+F36+F15)*7%</f>
        <v>1177750</v>
      </c>
      <c r="G42" s="252">
        <f>(G40+G36+G15)*7%</f>
        <v>0</v>
      </c>
      <c r="H42" s="252">
        <f>(H40+H36+H15)*7%</f>
        <v>1177750</v>
      </c>
      <c r="I42" s="252">
        <f>(I40+I36+I15)*7%</f>
        <v>-142800</v>
      </c>
      <c r="J42" s="262">
        <f>H42/E42</f>
        <v>1.1379776800811632</v>
      </c>
      <c r="K42" s="257"/>
    </row>
    <row r="43" spans="1:15" ht="15" customHeight="1" x14ac:dyDescent="0.25">
      <c r="A43" s="175" t="s">
        <v>139</v>
      </c>
      <c r="B43" s="175"/>
      <c r="C43" s="235"/>
      <c r="D43" s="232"/>
      <c r="E43" s="255">
        <f>E42</f>
        <v>1034950.0000000001</v>
      </c>
      <c r="F43" s="255">
        <f>F42</f>
        <v>1177750</v>
      </c>
      <c r="G43" s="255">
        <f>G42</f>
        <v>0</v>
      </c>
      <c r="H43" s="255">
        <f>H42</f>
        <v>1177750</v>
      </c>
      <c r="I43" s="255">
        <f>I42</f>
        <v>-142800</v>
      </c>
      <c r="J43" s="262">
        <f t="shared" ref="J43:J44" si="10">H43/E43</f>
        <v>1.1379776800811632</v>
      </c>
      <c r="K43" s="257"/>
    </row>
    <row r="44" spans="1:15" ht="15" customHeight="1" x14ac:dyDescent="0.25">
      <c r="A44" s="175" t="s">
        <v>140</v>
      </c>
      <c r="B44" s="218"/>
      <c r="C44" s="223"/>
      <c r="D44" s="224"/>
      <c r="E44" s="255">
        <f>E43+E40+E36+E15</f>
        <v>15819950</v>
      </c>
      <c r="F44" s="255">
        <f>F43+F40+F36+F15</f>
        <v>18002750</v>
      </c>
      <c r="G44" s="255">
        <f>G43+G40+G36+G15</f>
        <v>0</v>
      </c>
      <c r="H44" s="255">
        <f>H43+H40+H36+H15</f>
        <v>18002750</v>
      </c>
      <c r="I44" s="255">
        <f>I43+I40+I36+I15</f>
        <v>-2182800</v>
      </c>
      <c r="J44" s="262">
        <f t="shared" si="10"/>
        <v>1.1379776800811634</v>
      </c>
      <c r="K44" s="257"/>
    </row>
    <row r="45" spans="1:15" x14ac:dyDescent="0.25">
      <c r="A45" s="176" t="s">
        <v>141</v>
      </c>
      <c r="B45" s="157"/>
      <c r="C45" s="157"/>
      <c r="D45" s="214"/>
      <c r="E45" s="214"/>
      <c r="F45" s="257"/>
      <c r="G45" s="257"/>
      <c r="H45" s="257"/>
      <c r="I45" s="257"/>
      <c r="J45" s="257"/>
      <c r="K45" s="257"/>
    </row>
    <row r="46" spans="1:15" x14ac:dyDescent="0.25">
      <c r="A46" s="365" t="s">
        <v>103</v>
      </c>
      <c r="B46" s="365"/>
      <c r="C46" s="365"/>
      <c r="D46" s="365"/>
      <c r="E46" s="251"/>
      <c r="F46" s="257"/>
      <c r="G46" s="257"/>
      <c r="H46" s="257"/>
      <c r="I46" s="259"/>
      <c r="J46" s="257"/>
      <c r="K46" s="257"/>
      <c r="N46" s="128"/>
      <c r="O46" s="236"/>
    </row>
    <row r="47" spans="1:15" x14ac:dyDescent="0.25">
      <c r="A47" s="220" t="s">
        <v>142</v>
      </c>
      <c r="B47" s="222" t="s">
        <v>105</v>
      </c>
      <c r="C47" s="223">
        <v>20</v>
      </c>
      <c r="D47" s="224">
        <v>100000</v>
      </c>
      <c r="E47" s="252">
        <f>PRODUCT(C47,D47)</f>
        <v>2000000</v>
      </c>
      <c r="F47" s="271">
        <v>300000</v>
      </c>
      <c r="G47" s="271">
        <v>1700000</v>
      </c>
      <c r="H47" s="271">
        <f>F47+G47</f>
        <v>2000000</v>
      </c>
      <c r="I47" s="261">
        <f>E47-H47</f>
        <v>0</v>
      </c>
      <c r="J47" s="262">
        <f>H47/E47</f>
        <v>1</v>
      </c>
      <c r="K47" s="257"/>
      <c r="N47" s="128"/>
    </row>
    <row r="48" spans="1:15" x14ac:dyDescent="0.25">
      <c r="A48" s="175" t="s">
        <v>106</v>
      </c>
      <c r="B48" s="222"/>
      <c r="C48" s="223"/>
      <c r="D48" s="224"/>
      <c r="E48" s="255">
        <f>E47</f>
        <v>2000000</v>
      </c>
      <c r="F48" s="334">
        <v>300000</v>
      </c>
      <c r="G48" s="329">
        <v>1700000</v>
      </c>
      <c r="H48" s="271">
        <f>F48+G48</f>
        <v>2000000</v>
      </c>
      <c r="I48" s="261">
        <f>E48-H48</f>
        <v>0</v>
      </c>
      <c r="J48" s="262">
        <f>H48/E48</f>
        <v>1</v>
      </c>
      <c r="K48" s="257"/>
      <c r="N48" s="236"/>
    </row>
    <row r="49" spans="1:15" x14ac:dyDescent="0.25">
      <c r="A49" s="175" t="s">
        <v>143</v>
      </c>
      <c r="B49" s="218"/>
      <c r="C49" s="223"/>
      <c r="D49" s="224"/>
      <c r="E49" s="252"/>
      <c r="F49" s="257"/>
      <c r="G49" s="257"/>
      <c r="H49" s="257"/>
      <c r="I49" s="261"/>
      <c r="J49" s="257"/>
      <c r="K49" s="257"/>
      <c r="O49" s="236"/>
    </row>
    <row r="50" spans="1:15" x14ac:dyDescent="0.25">
      <c r="A50" s="220" t="s">
        <v>144</v>
      </c>
      <c r="B50" s="222" t="s">
        <v>145</v>
      </c>
      <c r="C50" s="237">
        <v>1</v>
      </c>
      <c r="D50" s="227">
        <v>1000000</v>
      </c>
      <c r="E50" s="253">
        <f t="shared" ref="E50:E95" si="11">PRODUCT(C50,D50)</f>
        <v>1000000</v>
      </c>
      <c r="F50" s="271">
        <v>200000</v>
      </c>
      <c r="G50" s="271">
        <v>800000</v>
      </c>
      <c r="H50" s="271">
        <f>F50+G50</f>
        <v>1000000</v>
      </c>
      <c r="I50" s="261">
        <f>E50-H50</f>
        <v>0</v>
      </c>
      <c r="J50" s="262">
        <f>H50/E50</f>
        <v>1</v>
      </c>
      <c r="K50" s="257"/>
    </row>
    <row r="51" spans="1:15" x14ac:dyDescent="0.25">
      <c r="A51" s="220" t="s">
        <v>146</v>
      </c>
      <c r="B51" s="222" t="s">
        <v>109</v>
      </c>
      <c r="C51" s="237">
        <v>7</v>
      </c>
      <c r="D51" s="227">
        <v>7000</v>
      </c>
      <c r="E51" s="253">
        <f>PRODUCT(C51,D51)</f>
        <v>49000</v>
      </c>
      <c r="F51" s="271">
        <v>180000</v>
      </c>
      <c r="G51" s="271"/>
      <c r="H51" s="271">
        <f t="shared" ref="H51:H68" si="12">F51+G51</f>
        <v>180000</v>
      </c>
      <c r="I51" s="261">
        <f t="shared" ref="I51:I68" si="13">E51-F51</f>
        <v>-131000</v>
      </c>
      <c r="J51" s="262">
        <f t="shared" ref="J51:J67" si="14">H51/E51</f>
        <v>3.6734693877551021</v>
      </c>
      <c r="K51" s="257"/>
    </row>
    <row r="52" spans="1:15" x14ac:dyDescent="0.25">
      <c r="A52" s="220" t="s">
        <v>147</v>
      </c>
      <c r="B52" s="222" t="s">
        <v>109</v>
      </c>
      <c r="C52" s="237">
        <v>3</v>
      </c>
      <c r="D52" s="227">
        <v>20000</v>
      </c>
      <c r="E52" s="253">
        <f t="shared" si="11"/>
        <v>60000</v>
      </c>
      <c r="F52" s="271">
        <v>90000</v>
      </c>
      <c r="G52" s="271"/>
      <c r="H52" s="271">
        <f t="shared" si="12"/>
        <v>90000</v>
      </c>
      <c r="I52" s="261">
        <f t="shared" si="13"/>
        <v>-30000</v>
      </c>
      <c r="J52" s="262">
        <f t="shared" si="14"/>
        <v>1.5</v>
      </c>
      <c r="K52" s="257"/>
    </row>
    <row r="53" spans="1:15" x14ac:dyDescent="0.25">
      <c r="A53" s="220" t="s">
        <v>148</v>
      </c>
      <c r="B53" s="222" t="s">
        <v>109</v>
      </c>
      <c r="C53" s="237">
        <v>5</v>
      </c>
      <c r="D53" s="227">
        <v>25000</v>
      </c>
      <c r="E53" s="253">
        <f t="shared" si="11"/>
        <v>125000</v>
      </c>
      <c r="F53" s="257"/>
      <c r="G53" s="257"/>
      <c r="H53" s="271">
        <f t="shared" si="12"/>
        <v>0</v>
      </c>
      <c r="I53" s="261">
        <f t="shared" si="13"/>
        <v>125000</v>
      </c>
      <c r="J53" s="262">
        <f t="shared" si="14"/>
        <v>0</v>
      </c>
      <c r="K53" s="257"/>
    </row>
    <row r="54" spans="1:15" x14ac:dyDescent="0.25">
      <c r="A54" s="220" t="s">
        <v>149</v>
      </c>
      <c r="B54" s="222" t="s">
        <v>109</v>
      </c>
      <c r="C54" s="237">
        <v>10</v>
      </c>
      <c r="D54" s="227">
        <v>5000</v>
      </c>
      <c r="E54" s="253">
        <f t="shared" si="11"/>
        <v>50000</v>
      </c>
      <c r="F54" s="271">
        <v>50000</v>
      </c>
      <c r="G54" s="271"/>
      <c r="H54" s="271">
        <f t="shared" si="12"/>
        <v>50000</v>
      </c>
      <c r="I54" s="261">
        <f t="shared" si="13"/>
        <v>0</v>
      </c>
      <c r="J54" s="262">
        <f t="shared" si="14"/>
        <v>1</v>
      </c>
      <c r="K54" s="257"/>
    </row>
    <row r="55" spans="1:15" x14ac:dyDescent="0.25">
      <c r="A55" s="220" t="s">
        <v>150</v>
      </c>
      <c r="B55" s="222" t="s">
        <v>109</v>
      </c>
      <c r="C55" s="237">
        <v>4</v>
      </c>
      <c r="D55" s="227">
        <v>35000</v>
      </c>
      <c r="E55" s="253">
        <f t="shared" si="11"/>
        <v>140000</v>
      </c>
      <c r="F55" s="257"/>
      <c r="G55" s="257"/>
      <c r="H55" s="271">
        <f t="shared" si="12"/>
        <v>0</v>
      </c>
      <c r="I55" s="261">
        <f t="shared" si="13"/>
        <v>140000</v>
      </c>
      <c r="J55" s="262">
        <f t="shared" si="14"/>
        <v>0</v>
      </c>
      <c r="K55" s="257"/>
    </row>
    <row r="56" spans="1:15" x14ac:dyDescent="0.25">
      <c r="A56" s="220" t="s">
        <v>151</v>
      </c>
      <c r="B56" s="222" t="s">
        <v>109</v>
      </c>
      <c r="C56" s="237">
        <v>4</v>
      </c>
      <c r="D56" s="227">
        <v>30000</v>
      </c>
      <c r="E56" s="253">
        <f t="shared" si="11"/>
        <v>120000</v>
      </c>
      <c r="F56" s="257"/>
      <c r="G56" s="257"/>
      <c r="H56" s="271">
        <f t="shared" si="12"/>
        <v>0</v>
      </c>
      <c r="I56" s="261">
        <f t="shared" si="13"/>
        <v>120000</v>
      </c>
      <c r="J56" s="262">
        <f t="shared" si="14"/>
        <v>0</v>
      </c>
      <c r="K56" s="257"/>
    </row>
    <row r="57" spans="1:15" x14ac:dyDescent="0.25">
      <c r="A57" s="230" t="s">
        <v>152</v>
      </c>
      <c r="B57" s="228" t="s">
        <v>111</v>
      </c>
      <c r="C57" s="226">
        <v>20</v>
      </c>
      <c r="D57" s="229">
        <v>1500</v>
      </c>
      <c r="E57" s="254">
        <f t="shared" si="11"/>
        <v>30000</v>
      </c>
      <c r="F57" s="257"/>
      <c r="G57" s="257"/>
      <c r="H57" s="271">
        <f t="shared" si="12"/>
        <v>0</v>
      </c>
      <c r="I57" s="261">
        <f t="shared" si="13"/>
        <v>30000</v>
      </c>
      <c r="J57" s="262">
        <f t="shared" si="14"/>
        <v>0</v>
      </c>
      <c r="K57" s="257"/>
    </row>
    <row r="58" spans="1:15" x14ac:dyDescent="0.25">
      <c r="A58" s="230" t="s">
        <v>153</v>
      </c>
      <c r="B58" s="228" t="s">
        <v>154</v>
      </c>
      <c r="C58" s="226">
        <v>1</v>
      </c>
      <c r="D58" s="229">
        <v>20000</v>
      </c>
      <c r="E58" s="254">
        <f t="shared" si="11"/>
        <v>20000</v>
      </c>
      <c r="F58" s="257"/>
      <c r="G58" s="257"/>
      <c r="H58" s="271">
        <f>F58+G58</f>
        <v>0</v>
      </c>
      <c r="I58" s="261">
        <f t="shared" si="13"/>
        <v>20000</v>
      </c>
      <c r="J58" s="262">
        <f t="shared" si="14"/>
        <v>0</v>
      </c>
      <c r="K58" s="257"/>
    </row>
    <row r="59" spans="1:15" x14ac:dyDescent="0.25">
      <c r="A59" s="230" t="s">
        <v>155</v>
      </c>
      <c r="B59" s="228" t="s">
        <v>124</v>
      </c>
      <c r="C59" s="226">
        <v>2</v>
      </c>
      <c r="D59" s="229">
        <v>30000</v>
      </c>
      <c r="E59" s="254">
        <f t="shared" si="11"/>
        <v>60000</v>
      </c>
      <c r="F59" s="257"/>
      <c r="G59" s="257"/>
      <c r="H59" s="271">
        <f t="shared" si="12"/>
        <v>0</v>
      </c>
      <c r="I59" s="261">
        <f t="shared" si="13"/>
        <v>60000</v>
      </c>
      <c r="J59" s="262">
        <f t="shared" si="14"/>
        <v>0</v>
      </c>
      <c r="K59" s="257"/>
    </row>
    <row r="60" spans="1:15" x14ac:dyDescent="0.25">
      <c r="A60" s="230" t="s">
        <v>156</v>
      </c>
      <c r="B60" s="228" t="s">
        <v>111</v>
      </c>
      <c r="C60" s="226">
        <v>1</v>
      </c>
      <c r="D60" s="229">
        <v>86000</v>
      </c>
      <c r="E60" s="254">
        <f t="shared" si="11"/>
        <v>86000</v>
      </c>
      <c r="F60" s="257"/>
      <c r="G60" s="257"/>
      <c r="H60" s="271">
        <f t="shared" si="12"/>
        <v>0</v>
      </c>
      <c r="I60" s="261">
        <f t="shared" si="13"/>
        <v>86000</v>
      </c>
      <c r="J60" s="262">
        <f t="shared" si="14"/>
        <v>0</v>
      </c>
      <c r="K60" s="257"/>
    </row>
    <row r="61" spans="1:15" x14ac:dyDescent="0.25">
      <c r="A61" s="230" t="s">
        <v>157</v>
      </c>
      <c r="B61" s="228" t="s">
        <v>111</v>
      </c>
      <c r="C61" s="226">
        <v>1</v>
      </c>
      <c r="D61" s="229">
        <v>25000</v>
      </c>
      <c r="E61" s="254">
        <f t="shared" si="11"/>
        <v>25000</v>
      </c>
      <c r="F61" s="271">
        <v>50000</v>
      </c>
      <c r="G61" s="271"/>
      <c r="H61" s="271">
        <f t="shared" si="12"/>
        <v>50000</v>
      </c>
      <c r="I61" s="261">
        <f t="shared" si="13"/>
        <v>-25000</v>
      </c>
      <c r="J61" s="262">
        <f t="shared" si="14"/>
        <v>2</v>
      </c>
      <c r="K61" s="257"/>
    </row>
    <row r="62" spans="1:15" x14ac:dyDescent="0.25">
      <c r="A62" s="230" t="s">
        <v>158</v>
      </c>
      <c r="B62" s="228" t="s">
        <v>124</v>
      </c>
      <c r="C62" s="226">
        <v>1</v>
      </c>
      <c r="D62" s="229">
        <v>200000</v>
      </c>
      <c r="E62" s="254">
        <f>D62*C62</f>
        <v>200000</v>
      </c>
      <c r="F62" s="271">
        <v>500000</v>
      </c>
      <c r="G62" s="271"/>
      <c r="H62" s="271">
        <f t="shared" si="12"/>
        <v>500000</v>
      </c>
      <c r="I62" s="261">
        <f t="shared" si="13"/>
        <v>-300000</v>
      </c>
      <c r="J62" s="262">
        <f t="shared" si="14"/>
        <v>2.5</v>
      </c>
      <c r="K62" s="257"/>
    </row>
    <row r="63" spans="1:15" x14ac:dyDescent="0.25">
      <c r="A63" s="230" t="s">
        <v>159</v>
      </c>
      <c r="B63" s="228" t="s">
        <v>111</v>
      </c>
      <c r="C63" s="226">
        <v>1</v>
      </c>
      <c r="D63" s="229">
        <v>50000</v>
      </c>
      <c r="E63" s="254">
        <f t="shared" ref="E63:E67" si="15">D63*C63</f>
        <v>50000</v>
      </c>
      <c r="F63" s="271">
        <v>175000</v>
      </c>
      <c r="G63" s="271"/>
      <c r="H63" s="271">
        <f t="shared" si="12"/>
        <v>175000</v>
      </c>
      <c r="I63" s="261">
        <f t="shared" si="13"/>
        <v>-125000</v>
      </c>
      <c r="J63" s="262">
        <f t="shared" si="14"/>
        <v>3.5</v>
      </c>
      <c r="K63" s="257"/>
    </row>
    <row r="64" spans="1:15" x14ac:dyDescent="0.25">
      <c r="A64" s="230" t="s">
        <v>160</v>
      </c>
      <c r="B64" s="228" t="s">
        <v>111</v>
      </c>
      <c r="C64" s="226">
        <v>1</v>
      </c>
      <c r="D64" s="229">
        <v>20000</v>
      </c>
      <c r="E64" s="254">
        <f t="shared" si="15"/>
        <v>20000</v>
      </c>
      <c r="F64" s="257"/>
      <c r="G64" s="257"/>
      <c r="H64" s="271">
        <f t="shared" si="12"/>
        <v>0</v>
      </c>
      <c r="I64" s="261">
        <f t="shared" si="13"/>
        <v>20000</v>
      </c>
      <c r="J64" s="262">
        <f t="shared" si="14"/>
        <v>0</v>
      </c>
      <c r="K64" s="257"/>
    </row>
    <row r="65" spans="1:12" x14ac:dyDescent="0.25">
      <c r="A65" s="230" t="s">
        <v>161</v>
      </c>
      <c r="B65" s="228" t="s">
        <v>111</v>
      </c>
      <c r="C65" s="226">
        <v>1</v>
      </c>
      <c r="D65" s="229">
        <v>100000</v>
      </c>
      <c r="E65" s="254">
        <f t="shared" si="15"/>
        <v>100000</v>
      </c>
      <c r="F65" s="257"/>
      <c r="G65" s="257"/>
      <c r="H65" s="271">
        <f t="shared" si="12"/>
        <v>0</v>
      </c>
      <c r="I65" s="261">
        <f t="shared" si="13"/>
        <v>100000</v>
      </c>
      <c r="J65" s="262">
        <f t="shared" si="14"/>
        <v>0</v>
      </c>
      <c r="K65" s="257"/>
    </row>
    <row r="66" spans="1:12" x14ac:dyDescent="0.25">
      <c r="A66" s="230" t="s">
        <v>162</v>
      </c>
      <c r="B66" s="228" t="s">
        <v>111</v>
      </c>
      <c r="C66" s="226">
        <v>5</v>
      </c>
      <c r="D66" s="229">
        <v>10000</v>
      </c>
      <c r="E66" s="254">
        <f t="shared" si="15"/>
        <v>50000</v>
      </c>
      <c r="F66" s="271">
        <v>250000</v>
      </c>
      <c r="G66" s="271"/>
      <c r="H66" s="271">
        <f t="shared" si="12"/>
        <v>250000</v>
      </c>
      <c r="I66" s="261">
        <f t="shared" si="13"/>
        <v>-200000</v>
      </c>
      <c r="J66" s="262">
        <f t="shared" si="14"/>
        <v>5</v>
      </c>
      <c r="K66" s="257"/>
    </row>
    <row r="67" spans="1:12" x14ac:dyDescent="0.25">
      <c r="A67" s="230" t="s">
        <v>163</v>
      </c>
      <c r="B67" s="228" t="s">
        <v>124</v>
      </c>
      <c r="C67" s="226">
        <v>1</v>
      </c>
      <c r="D67" s="229">
        <v>40000</v>
      </c>
      <c r="E67" s="254">
        <f t="shared" si="15"/>
        <v>40000</v>
      </c>
      <c r="F67" s="271">
        <v>50000</v>
      </c>
      <c r="G67" s="271"/>
      <c r="H67" s="271">
        <f t="shared" si="12"/>
        <v>50000</v>
      </c>
      <c r="I67" s="261">
        <f t="shared" si="13"/>
        <v>-10000</v>
      </c>
      <c r="J67" s="262">
        <f t="shared" si="14"/>
        <v>1.25</v>
      </c>
      <c r="K67" s="257"/>
    </row>
    <row r="68" spans="1:12" x14ac:dyDescent="0.25">
      <c r="A68" s="277" t="s">
        <v>201</v>
      </c>
      <c r="B68" s="228"/>
      <c r="C68" s="226"/>
      <c r="D68" s="229"/>
      <c r="E68" s="254"/>
      <c r="F68" s="271">
        <v>1500000</v>
      </c>
      <c r="G68" s="271"/>
      <c r="H68" s="271">
        <f t="shared" si="12"/>
        <v>1500000</v>
      </c>
      <c r="I68" s="261">
        <f t="shared" si="13"/>
        <v>-1500000</v>
      </c>
      <c r="J68" s="262"/>
      <c r="K68" s="257"/>
    </row>
    <row r="69" spans="1:12" x14ac:dyDescent="0.25">
      <c r="A69" s="175" t="s">
        <v>131</v>
      </c>
      <c r="B69" s="222"/>
      <c r="C69" s="223"/>
      <c r="D69" s="224"/>
      <c r="E69" s="255">
        <f>SUM(E50:E67)</f>
        <v>2225000</v>
      </c>
      <c r="F69" s="336">
        <f>SUM(F50:F68)</f>
        <v>3045000</v>
      </c>
      <c r="G69" s="336">
        <f>SUM(G50:G68)</f>
        <v>800000</v>
      </c>
      <c r="H69" s="336">
        <f>F69+G69</f>
        <v>3845000</v>
      </c>
      <c r="I69" s="337">
        <f>E69-H69</f>
        <v>-1620000</v>
      </c>
      <c r="J69" s="326">
        <f>H69/E69</f>
        <v>1.7280898876404494</v>
      </c>
      <c r="K69" s="257"/>
    </row>
    <row r="70" spans="1:12" x14ac:dyDescent="0.25">
      <c r="A70" s="175" t="s">
        <v>164</v>
      </c>
      <c r="B70" s="222"/>
      <c r="C70" s="223"/>
      <c r="D70" s="224"/>
      <c r="E70" s="252"/>
      <c r="F70" s="257"/>
      <c r="G70" s="257"/>
      <c r="H70" s="257"/>
      <c r="I70" s="257"/>
      <c r="J70" s="257"/>
      <c r="K70" s="257"/>
      <c r="L70" s="236"/>
    </row>
    <row r="71" spans="1:12" x14ac:dyDescent="0.25">
      <c r="A71" s="220" t="s">
        <v>165</v>
      </c>
      <c r="B71" s="222" t="s">
        <v>166</v>
      </c>
      <c r="C71" s="223">
        <v>2</v>
      </c>
      <c r="D71" s="224">
        <v>90000</v>
      </c>
      <c r="E71" s="252">
        <f t="shared" ref="E71" si="16">PRODUCT(C71,D71)</f>
        <v>180000</v>
      </c>
      <c r="F71" s="271">
        <v>400000</v>
      </c>
      <c r="G71" s="271">
        <v>400000</v>
      </c>
      <c r="H71" s="271">
        <f>F71+G71</f>
        <v>800000</v>
      </c>
      <c r="I71" s="261">
        <f>E71-F71</f>
        <v>-220000</v>
      </c>
      <c r="J71" s="262">
        <f>F71/E71</f>
        <v>2.2222222222222223</v>
      </c>
      <c r="K71" s="257"/>
    </row>
    <row r="72" spans="1:12" x14ac:dyDescent="0.25">
      <c r="A72" s="220" t="s">
        <v>167</v>
      </c>
      <c r="B72" s="222" t="s">
        <v>168</v>
      </c>
      <c r="C72" s="223">
        <v>1</v>
      </c>
      <c r="D72" s="224">
        <v>160000</v>
      </c>
      <c r="E72" s="252">
        <v>160000</v>
      </c>
      <c r="F72" s="271">
        <v>350000</v>
      </c>
      <c r="G72" s="271"/>
      <c r="H72" s="271">
        <f t="shared" ref="H72:H85" si="17">F72+G72</f>
        <v>350000</v>
      </c>
      <c r="I72" s="261">
        <f t="shared" ref="I72:I85" si="18">E72-F72</f>
        <v>-190000</v>
      </c>
      <c r="J72" s="262">
        <f t="shared" ref="J72:J84" si="19">F72/E72</f>
        <v>2.1875</v>
      </c>
      <c r="K72" s="257"/>
    </row>
    <row r="73" spans="1:12" x14ac:dyDescent="0.25">
      <c r="A73" s="220" t="s">
        <v>169</v>
      </c>
      <c r="B73" s="222" t="s">
        <v>170</v>
      </c>
      <c r="C73" s="223">
        <v>30</v>
      </c>
      <c r="D73" s="224">
        <v>6000</v>
      </c>
      <c r="E73" s="252">
        <f>PRODUCT(C52,D73)</f>
        <v>18000</v>
      </c>
      <c r="F73" s="271">
        <v>60000</v>
      </c>
      <c r="G73" s="271"/>
      <c r="H73" s="271">
        <f t="shared" si="17"/>
        <v>60000</v>
      </c>
      <c r="I73" s="261">
        <f t="shared" si="18"/>
        <v>-42000</v>
      </c>
      <c r="J73" s="262">
        <f t="shared" si="19"/>
        <v>3.3333333333333335</v>
      </c>
      <c r="K73" s="257"/>
    </row>
    <row r="74" spans="1:12" x14ac:dyDescent="0.25">
      <c r="A74" s="220" t="s">
        <v>171</v>
      </c>
      <c r="B74" s="222" t="s">
        <v>172</v>
      </c>
      <c r="C74" s="223">
        <v>40</v>
      </c>
      <c r="D74" s="224">
        <v>500</v>
      </c>
      <c r="E74" s="252">
        <f t="shared" si="11"/>
        <v>20000</v>
      </c>
      <c r="F74" s="271">
        <v>100000</v>
      </c>
      <c r="G74" s="271"/>
      <c r="H74" s="271">
        <f t="shared" si="17"/>
        <v>100000</v>
      </c>
      <c r="I74" s="261">
        <f t="shared" si="18"/>
        <v>-80000</v>
      </c>
      <c r="J74" s="262">
        <f t="shared" si="19"/>
        <v>5</v>
      </c>
      <c r="K74" s="257"/>
    </row>
    <row r="75" spans="1:12" x14ac:dyDescent="0.25">
      <c r="A75" s="220" t="s">
        <v>173</v>
      </c>
      <c r="B75" s="222" t="s">
        <v>174</v>
      </c>
      <c r="C75" s="223">
        <v>2</v>
      </c>
      <c r="D75" s="224">
        <v>209850</v>
      </c>
      <c r="E75" s="252">
        <f t="shared" si="11"/>
        <v>419700</v>
      </c>
      <c r="F75" s="271">
        <v>450000</v>
      </c>
      <c r="G75" s="271"/>
      <c r="H75" s="271">
        <f t="shared" si="17"/>
        <v>450000</v>
      </c>
      <c r="I75" s="261">
        <f t="shared" si="18"/>
        <v>-30300</v>
      </c>
      <c r="J75" s="262">
        <f t="shared" si="19"/>
        <v>1.0721944245889921</v>
      </c>
      <c r="K75" s="257"/>
    </row>
    <row r="76" spans="1:12" x14ac:dyDescent="0.25">
      <c r="A76" s="220" t="s">
        <v>175</v>
      </c>
      <c r="B76" s="222" t="s">
        <v>176</v>
      </c>
      <c r="C76" s="223">
        <v>10</v>
      </c>
      <c r="D76" s="224">
        <v>18000</v>
      </c>
      <c r="E76" s="252">
        <f t="shared" si="11"/>
        <v>180000</v>
      </c>
      <c r="F76" s="257"/>
      <c r="G76" s="257"/>
      <c r="H76" s="271">
        <f t="shared" si="17"/>
        <v>0</v>
      </c>
      <c r="I76" s="261">
        <f t="shared" si="18"/>
        <v>180000</v>
      </c>
      <c r="J76" s="262">
        <f t="shared" si="19"/>
        <v>0</v>
      </c>
      <c r="K76" s="257"/>
    </row>
    <row r="77" spans="1:12" x14ac:dyDescent="0.25">
      <c r="A77" s="220" t="s">
        <v>177</v>
      </c>
      <c r="B77" s="222" t="s">
        <v>109</v>
      </c>
      <c r="C77" s="223">
        <v>80</v>
      </c>
      <c r="D77" s="224">
        <v>500</v>
      </c>
      <c r="E77" s="252">
        <f>PRODUCT(C77,D77)</f>
        <v>40000</v>
      </c>
      <c r="F77" s="257"/>
      <c r="G77" s="257"/>
      <c r="H77" s="271">
        <f t="shared" si="17"/>
        <v>0</v>
      </c>
      <c r="I77" s="261">
        <f t="shared" si="18"/>
        <v>40000</v>
      </c>
      <c r="J77" s="262">
        <f t="shared" si="19"/>
        <v>0</v>
      </c>
      <c r="K77" s="257"/>
    </row>
    <row r="78" spans="1:12" x14ac:dyDescent="0.25">
      <c r="A78" s="220" t="s">
        <v>178</v>
      </c>
      <c r="B78" s="222" t="s">
        <v>179</v>
      </c>
      <c r="C78" s="223">
        <v>2</v>
      </c>
      <c r="D78" s="224">
        <v>150000</v>
      </c>
      <c r="E78" s="252">
        <f>PRODUCT(C78,D78)</f>
        <v>300000</v>
      </c>
      <c r="F78" s="257"/>
      <c r="G78" s="257"/>
      <c r="H78" s="271">
        <f t="shared" si="17"/>
        <v>0</v>
      </c>
      <c r="I78" s="261">
        <f t="shared" si="18"/>
        <v>300000</v>
      </c>
      <c r="J78" s="262">
        <f t="shared" si="19"/>
        <v>0</v>
      </c>
      <c r="K78" s="257"/>
    </row>
    <row r="79" spans="1:12" x14ac:dyDescent="0.25">
      <c r="A79" s="220" t="s">
        <v>180</v>
      </c>
      <c r="B79" s="222" t="s">
        <v>109</v>
      </c>
      <c r="C79" s="223">
        <v>500</v>
      </c>
      <c r="D79" s="224">
        <v>500</v>
      </c>
      <c r="E79" s="252">
        <f t="shared" si="11"/>
        <v>250000</v>
      </c>
      <c r="F79" s="271">
        <v>10000</v>
      </c>
      <c r="G79" s="271"/>
      <c r="H79" s="271">
        <f t="shared" si="17"/>
        <v>10000</v>
      </c>
      <c r="I79" s="261">
        <f t="shared" si="18"/>
        <v>240000</v>
      </c>
      <c r="J79" s="262">
        <f t="shared" si="19"/>
        <v>0.04</v>
      </c>
      <c r="K79" s="257"/>
    </row>
    <row r="80" spans="1:12" x14ac:dyDescent="0.25">
      <c r="A80" s="220" t="s">
        <v>181</v>
      </c>
      <c r="B80" s="222" t="s">
        <v>179</v>
      </c>
      <c r="C80" s="223">
        <v>100</v>
      </c>
      <c r="D80" s="224">
        <v>2400</v>
      </c>
      <c r="E80" s="252">
        <f t="shared" si="11"/>
        <v>240000</v>
      </c>
      <c r="F80" s="271">
        <v>30000</v>
      </c>
      <c r="G80" s="271"/>
      <c r="H80" s="271">
        <f t="shared" si="17"/>
        <v>30000</v>
      </c>
      <c r="I80" s="261">
        <f t="shared" si="18"/>
        <v>210000</v>
      </c>
      <c r="J80" s="262">
        <f t="shared" si="19"/>
        <v>0.125</v>
      </c>
      <c r="K80" s="257"/>
    </row>
    <row r="81" spans="1:12" x14ac:dyDescent="0.25">
      <c r="A81" s="220" t="s">
        <v>182</v>
      </c>
      <c r="B81" s="222" t="s">
        <v>174</v>
      </c>
      <c r="C81" s="223">
        <v>1</v>
      </c>
      <c r="D81" s="224">
        <v>100000</v>
      </c>
      <c r="E81" s="252">
        <f t="shared" si="11"/>
        <v>100000</v>
      </c>
      <c r="F81" s="271">
        <v>50000</v>
      </c>
      <c r="G81" s="271"/>
      <c r="H81" s="271">
        <f t="shared" si="17"/>
        <v>50000</v>
      </c>
      <c r="I81" s="261">
        <f t="shared" si="18"/>
        <v>50000</v>
      </c>
      <c r="J81" s="262">
        <f t="shared" si="19"/>
        <v>0.5</v>
      </c>
      <c r="K81" s="257"/>
    </row>
    <row r="82" spans="1:12" x14ac:dyDescent="0.25">
      <c r="A82" s="220" t="s">
        <v>183</v>
      </c>
      <c r="B82" s="222" t="s">
        <v>109</v>
      </c>
      <c r="C82" s="223">
        <v>4</v>
      </c>
      <c r="D82" s="224">
        <v>30000</v>
      </c>
      <c r="E82" s="252">
        <f t="shared" si="11"/>
        <v>120000</v>
      </c>
      <c r="F82" s="257"/>
      <c r="G82" s="257"/>
      <c r="H82" s="271">
        <f t="shared" si="17"/>
        <v>0</v>
      </c>
      <c r="I82" s="261">
        <f t="shared" si="18"/>
        <v>120000</v>
      </c>
      <c r="J82" s="262">
        <f t="shared" si="19"/>
        <v>0</v>
      </c>
      <c r="K82" s="257"/>
    </row>
    <row r="83" spans="1:12" s="233" customFormat="1" x14ac:dyDescent="0.25">
      <c r="A83" s="220" t="s">
        <v>0</v>
      </c>
      <c r="B83" s="222" t="s">
        <v>184</v>
      </c>
      <c r="C83" s="223">
        <f>90*4</f>
        <v>360</v>
      </c>
      <c r="D83" s="224">
        <v>4235</v>
      </c>
      <c r="E83" s="252">
        <f>C83*D83</f>
        <v>1524600</v>
      </c>
      <c r="F83" s="218">
        <f>335750+343650+3900</f>
        <v>683300</v>
      </c>
      <c r="G83" s="218"/>
      <c r="H83" s="271">
        <f t="shared" si="17"/>
        <v>683300</v>
      </c>
      <c r="I83" s="261">
        <f t="shared" si="18"/>
        <v>841300</v>
      </c>
      <c r="J83" s="262">
        <f t="shared" si="19"/>
        <v>0.44818313000131182</v>
      </c>
      <c r="K83" s="258"/>
    </row>
    <row r="84" spans="1:12" s="233" customFormat="1" x14ac:dyDescent="0.25">
      <c r="A84" s="220" t="s">
        <v>185</v>
      </c>
      <c r="B84" s="222" t="s">
        <v>68</v>
      </c>
      <c r="C84" s="223">
        <v>6</v>
      </c>
      <c r="D84" s="224">
        <v>200000</v>
      </c>
      <c r="E84" s="252">
        <f>C84*D84</f>
        <v>1200000</v>
      </c>
      <c r="F84" s="340">
        <v>800000</v>
      </c>
      <c r="G84" s="340"/>
      <c r="H84" s="271">
        <f t="shared" si="17"/>
        <v>800000</v>
      </c>
      <c r="I84" s="261">
        <f t="shared" si="18"/>
        <v>400000</v>
      </c>
      <c r="J84" s="262">
        <f t="shared" si="19"/>
        <v>0.66666666666666663</v>
      </c>
      <c r="K84" s="258"/>
      <c r="L84" s="338"/>
    </row>
    <row r="85" spans="1:12" s="233" customFormat="1" x14ac:dyDescent="0.25">
      <c r="A85" s="277" t="s">
        <v>259</v>
      </c>
      <c r="B85" s="222"/>
      <c r="C85" s="223"/>
      <c r="D85" s="224"/>
      <c r="E85" s="252"/>
      <c r="F85" s="340">
        <v>469000</v>
      </c>
      <c r="G85" s="340"/>
      <c r="H85" s="271">
        <f t="shared" si="17"/>
        <v>469000</v>
      </c>
      <c r="I85" s="261">
        <f t="shared" si="18"/>
        <v>-469000</v>
      </c>
      <c r="J85" s="258"/>
      <c r="K85" s="258"/>
    </row>
    <row r="86" spans="1:12" x14ac:dyDescent="0.25">
      <c r="A86" s="175" t="s">
        <v>186</v>
      </c>
      <c r="B86" s="222"/>
      <c r="C86" s="223"/>
      <c r="D86" s="224"/>
      <c r="E86" s="255">
        <f>SUM(E71:E84)</f>
        <v>4752300</v>
      </c>
      <c r="F86" s="336">
        <f>SUM(F71:F85)</f>
        <v>3402300</v>
      </c>
      <c r="G86" s="336">
        <f>SUM(G71:G85)</f>
        <v>400000</v>
      </c>
      <c r="H86" s="336">
        <f>F86+G86</f>
        <v>3802300</v>
      </c>
      <c r="I86" s="333">
        <f>E86-F86</f>
        <v>1350000</v>
      </c>
      <c r="J86" s="326">
        <f>H86/E86</f>
        <v>0.80009679523599098</v>
      </c>
      <c r="K86" s="264"/>
      <c r="L86" s="339"/>
    </row>
    <row r="87" spans="1:12" x14ac:dyDescent="0.25">
      <c r="A87" s="175" t="s">
        <v>187</v>
      </c>
      <c r="B87" s="222"/>
      <c r="C87" s="223"/>
      <c r="D87" s="224"/>
      <c r="E87" s="252"/>
      <c r="F87" s="257"/>
      <c r="G87" s="257"/>
      <c r="H87" s="257"/>
      <c r="I87" s="257"/>
      <c r="J87" s="257"/>
      <c r="K87" s="257"/>
    </row>
    <row r="88" spans="1:12" x14ac:dyDescent="0.25">
      <c r="A88" s="220" t="s">
        <v>188</v>
      </c>
      <c r="B88" s="238" t="s">
        <v>109</v>
      </c>
      <c r="C88" s="223">
        <v>1</v>
      </c>
      <c r="D88" s="224">
        <v>60000</v>
      </c>
      <c r="E88" s="252">
        <f>PRODUCT(C88,D88)</f>
        <v>60000</v>
      </c>
      <c r="F88" s="271"/>
      <c r="G88" s="271"/>
      <c r="H88" s="271">
        <f>F88+G88</f>
        <v>0</v>
      </c>
      <c r="I88" s="261">
        <f>E88-F88</f>
        <v>60000</v>
      </c>
      <c r="J88" s="257">
        <f>F88/E88</f>
        <v>0</v>
      </c>
      <c r="K88" s="257"/>
    </row>
    <row r="89" spans="1:12" x14ac:dyDescent="0.25">
      <c r="A89" s="220" t="s">
        <v>189</v>
      </c>
      <c r="B89" s="238" t="s">
        <v>190</v>
      </c>
      <c r="C89" s="223">
        <v>1</v>
      </c>
      <c r="D89" s="224">
        <v>5000</v>
      </c>
      <c r="E89" s="252">
        <f t="shared" ref="E89:E90" si="20">PRODUCT(C89,D89)</f>
        <v>5000</v>
      </c>
      <c r="F89" s="271"/>
      <c r="G89" s="271"/>
      <c r="H89" s="271">
        <f t="shared" ref="H89:H97" si="21">F89+G89</f>
        <v>0</v>
      </c>
      <c r="I89" s="261">
        <f t="shared" ref="I89:I96" si="22">E89-F89</f>
        <v>5000</v>
      </c>
      <c r="J89" s="257">
        <f t="shared" ref="J89:J95" si="23">F89/E89</f>
        <v>0</v>
      </c>
      <c r="K89" s="257"/>
    </row>
    <row r="90" spans="1:12" x14ac:dyDescent="0.25">
      <c r="A90" s="220" t="s">
        <v>191</v>
      </c>
      <c r="B90" s="238" t="s">
        <v>109</v>
      </c>
      <c r="C90" s="223">
        <v>10</v>
      </c>
      <c r="D90" s="224">
        <v>15000</v>
      </c>
      <c r="E90" s="252">
        <f t="shared" si="20"/>
        <v>150000</v>
      </c>
      <c r="F90" s="271"/>
      <c r="G90" s="271"/>
      <c r="H90" s="271">
        <f t="shared" si="21"/>
        <v>0</v>
      </c>
      <c r="I90" s="261">
        <f t="shared" si="22"/>
        <v>150000</v>
      </c>
      <c r="J90" s="257">
        <f t="shared" si="23"/>
        <v>0</v>
      </c>
      <c r="K90" s="257"/>
    </row>
    <row r="91" spans="1:12" x14ac:dyDescent="0.25">
      <c r="A91" s="220" t="s">
        <v>192</v>
      </c>
      <c r="B91" s="220" t="s">
        <v>193</v>
      </c>
      <c r="C91" s="239">
        <v>20</v>
      </c>
      <c r="D91" s="240">
        <v>1000</v>
      </c>
      <c r="E91" s="252">
        <f t="shared" si="11"/>
        <v>20000</v>
      </c>
      <c r="F91" s="271">
        <v>62400</v>
      </c>
      <c r="G91" s="271"/>
      <c r="H91" s="271">
        <f t="shared" si="21"/>
        <v>62400</v>
      </c>
      <c r="I91" s="261">
        <f t="shared" si="22"/>
        <v>-42400</v>
      </c>
      <c r="J91" s="257">
        <f t="shared" si="23"/>
        <v>3.12</v>
      </c>
      <c r="K91" s="257"/>
    </row>
    <row r="92" spans="1:12" x14ac:dyDescent="0.25">
      <c r="A92" s="220" t="s">
        <v>194</v>
      </c>
      <c r="B92" s="220" t="s">
        <v>193</v>
      </c>
      <c r="C92" s="239">
        <v>20</v>
      </c>
      <c r="D92" s="240">
        <v>500</v>
      </c>
      <c r="E92" s="252">
        <f t="shared" si="11"/>
        <v>10000</v>
      </c>
      <c r="F92" s="271">
        <v>10000</v>
      </c>
      <c r="G92" s="271"/>
      <c r="H92" s="271">
        <f t="shared" si="21"/>
        <v>10000</v>
      </c>
      <c r="I92" s="261">
        <f t="shared" si="22"/>
        <v>0</v>
      </c>
      <c r="J92" s="257">
        <f t="shared" si="23"/>
        <v>1</v>
      </c>
      <c r="K92" s="257"/>
    </row>
    <row r="93" spans="1:12" x14ac:dyDescent="0.25">
      <c r="A93" s="220" t="s">
        <v>195</v>
      </c>
      <c r="B93" s="220" t="s">
        <v>193</v>
      </c>
      <c r="C93" s="239">
        <v>30</v>
      </c>
      <c r="D93" s="240">
        <v>1500</v>
      </c>
      <c r="E93" s="252">
        <f t="shared" si="11"/>
        <v>45000</v>
      </c>
      <c r="F93" s="271">
        <v>15000</v>
      </c>
      <c r="G93" s="271"/>
      <c r="H93" s="271">
        <f t="shared" si="21"/>
        <v>15000</v>
      </c>
      <c r="I93" s="261">
        <f t="shared" si="22"/>
        <v>30000</v>
      </c>
      <c r="J93" s="262">
        <f t="shared" si="23"/>
        <v>0.33333333333333331</v>
      </c>
      <c r="K93" s="257"/>
    </row>
    <row r="94" spans="1:12" x14ac:dyDescent="0.25">
      <c r="A94" s="220" t="s">
        <v>196</v>
      </c>
      <c r="B94" s="220" t="s">
        <v>193</v>
      </c>
      <c r="C94" s="239">
        <v>5</v>
      </c>
      <c r="D94" s="240">
        <v>2000</v>
      </c>
      <c r="E94" s="252">
        <f t="shared" si="11"/>
        <v>10000</v>
      </c>
      <c r="F94" s="257"/>
      <c r="G94" s="257"/>
      <c r="H94" s="271">
        <f t="shared" si="21"/>
        <v>0</v>
      </c>
      <c r="I94" s="261">
        <f t="shared" si="22"/>
        <v>10000</v>
      </c>
      <c r="J94" s="257">
        <f t="shared" si="23"/>
        <v>0</v>
      </c>
      <c r="K94" s="257"/>
    </row>
    <row r="95" spans="1:12" x14ac:dyDescent="0.25">
      <c r="A95" s="220" t="s">
        <v>177</v>
      </c>
      <c r="B95" s="220" t="s">
        <v>197</v>
      </c>
      <c r="C95" s="239">
        <v>48</v>
      </c>
      <c r="D95" s="240">
        <v>600</v>
      </c>
      <c r="E95" s="252">
        <f t="shared" si="11"/>
        <v>28800</v>
      </c>
      <c r="F95" s="271">
        <v>48000</v>
      </c>
      <c r="G95" s="271"/>
      <c r="H95" s="271">
        <f t="shared" si="21"/>
        <v>48000</v>
      </c>
      <c r="I95" s="261">
        <f t="shared" si="22"/>
        <v>-19200</v>
      </c>
      <c r="J95" s="262">
        <f t="shared" si="23"/>
        <v>1.6666666666666667</v>
      </c>
      <c r="K95" s="257"/>
    </row>
    <row r="96" spans="1:12" x14ac:dyDescent="0.25">
      <c r="A96" s="277" t="s">
        <v>259</v>
      </c>
      <c r="B96" s="277"/>
      <c r="C96" s="239"/>
      <c r="D96" s="240"/>
      <c r="E96" s="252"/>
      <c r="F96" s="271">
        <v>165000</v>
      </c>
      <c r="G96" s="271"/>
      <c r="H96" s="271">
        <f t="shared" si="21"/>
        <v>165000</v>
      </c>
      <c r="I96" s="261">
        <f t="shared" si="22"/>
        <v>-165000</v>
      </c>
      <c r="J96" s="257"/>
      <c r="K96" s="257"/>
    </row>
    <row r="97" spans="1:47" x14ac:dyDescent="0.25">
      <c r="A97" s="175" t="s">
        <v>198</v>
      </c>
      <c r="B97" s="220"/>
      <c r="C97" s="239"/>
      <c r="D97" s="240"/>
      <c r="E97" s="255">
        <f>SUM(E88:E95)</f>
        <v>328800</v>
      </c>
      <c r="F97" s="336">
        <f>SUM(F88:F96)</f>
        <v>300400</v>
      </c>
      <c r="G97" s="336"/>
      <c r="H97" s="329">
        <f t="shared" si="21"/>
        <v>300400</v>
      </c>
      <c r="I97" s="333">
        <f>E97-H97</f>
        <v>28400</v>
      </c>
      <c r="J97" s="326">
        <f>H97/E97</f>
        <v>0.91362530413625309</v>
      </c>
      <c r="K97" s="257"/>
    </row>
    <row r="98" spans="1:47" x14ac:dyDescent="0.25">
      <c r="A98" s="231" t="s">
        <v>199</v>
      </c>
      <c r="B98" s="241"/>
      <c r="C98" s="223"/>
      <c r="D98" s="224"/>
      <c r="E98" s="252"/>
      <c r="F98" s="257"/>
      <c r="G98" s="257"/>
      <c r="H98" s="257"/>
      <c r="I98" s="257"/>
      <c r="J98" s="257"/>
      <c r="K98" s="257"/>
    </row>
    <row r="99" spans="1:47" x14ac:dyDescent="0.25">
      <c r="A99" s="242" t="s">
        <v>200</v>
      </c>
      <c r="B99" s="243" t="s">
        <v>68</v>
      </c>
      <c r="C99" s="223">
        <v>25</v>
      </c>
      <c r="D99" s="224">
        <f>10000*20</f>
        <v>200000</v>
      </c>
      <c r="E99" s="252">
        <f>D99*C99</f>
        <v>5000000</v>
      </c>
      <c r="F99" s="271">
        <v>1500000</v>
      </c>
      <c r="G99" s="271">
        <v>3500000</v>
      </c>
      <c r="H99" s="271">
        <f>F99+G99</f>
        <v>5000000</v>
      </c>
      <c r="I99" s="261">
        <f>E99-H99</f>
        <v>0</v>
      </c>
      <c r="J99" s="262">
        <f>H99/E99</f>
        <v>1</v>
      </c>
      <c r="K99" s="257"/>
    </row>
    <row r="100" spans="1:47" x14ac:dyDescent="0.25">
      <c r="A100" s="220" t="s">
        <v>201</v>
      </c>
      <c r="B100" s="222" t="s">
        <v>109</v>
      </c>
      <c r="C100" s="223">
        <v>25</v>
      </c>
      <c r="D100" s="224">
        <v>20000</v>
      </c>
      <c r="E100" s="252">
        <f>PRODUCT(C100,D100)</f>
        <v>500000</v>
      </c>
      <c r="F100" s="271"/>
      <c r="G100" s="271"/>
      <c r="H100" s="271">
        <f t="shared" ref="H100:H102" si="24">F100+G100</f>
        <v>0</v>
      </c>
      <c r="I100" s="261">
        <f t="shared" ref="I100:I101" si="25">E100-H100</f>
        <v>500000</v>
      </c>
      <c r="J100" s="262">
        <f t="shared" ref="J100:J102" si="26">H100/E100</f>
        <v>0</v>
      </c>
      <c r="K100" s="257"/>
    </row>
    <row r="101" spans="1:47" x14ac:dyDescent="0.25">
      <c r="A101" s="220" t="s">
        <v>202</v>
      </c>
      <c r="B101" s="222" t="s">
        <v>135</v>
      </c>
      <c r="C101" s="223">
        <f>25*20</f>
        <v>500</v>
      </c>
      <c r="D101" s="224">
        <v>3000</v>
      </c>
      <c r="E101" s="252">
        <f>PRODUCT(C101,D101)</f>
        <v>1500000</v>
      </c>
      <c r="F101" s="271"/>
      <c r="G101" s="271"/>
      <c r="H101" s="271">
        <f t="shared" si="24"/>
        <v>0</v>
      </c>
      <c r="I101" s="261">
        <f t="shared" si="25"/>
        <v>1500000</v>
      </c>
      <c r="J101" s="262">
        <f t="shared" si="26"/>
        <v>0</v>
      </c>
      <c r="K101" s="257"/>
    </row>
    <row r="102" spans="1:47" x14ac:dyDescent="0.25">
      <c r="A102" s="175" t="s">
        <v>203</v>
      </c>
      <c r="B102" s="218"/>
      <c r="C102" s="218"/>
      <c r="D102" s="221"/>
      <c r="E102" s="256">
        <f>SUM(E99:E101)</f>
        <v>7000000</v>
      </c>
      <c r="F102" s="336">
        <f>SUM(F99:F101)</f>
        <v>1500000</v>
      </c>
      <c r="G102" s="336">
        <f>SUM(G99:G101)</f>
        <v>3500000</v>
      </c>
      <c r="H102" s="329">
        <f t="shared" si="24"/>
        <v>5000000</v>
      </c>
      <c r="I102" s="333">
        <f>SUM(I99:I101)</f>
        <v>2000000</v>
      </c>
      <c r="J102" s="326">
        <f t="shared" si="26"/>
        <v>0.7142857142857143</v>
      </c>
      <c r="K102" s="257"/>
    </row>
    <row r="103" spans="1:47" s="244" customFormat="1" ht="30" x14ac:dyDescent="0.25">
      <c r="A103" s="175" t="s">
        <v>204</v>
      </c>
      <c r="B103" s="216"/>
      <c r="C103" s="216"/>
      <c r="D103" s="234"/>
      <c r="E103" s="256"/>
      <c r="F103" s="260"/>
      <c r="G103" s="260"/>
      <c r="H103" s="260"/>
      <c r="I103" s="260"/>
      <c r="J103" s="260"/>
      <c r="K103" s="260"/>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row>
    <row r="104" spans="1:47" s="134" customFormat="1" x14ac:dyDescent="0.25">
      <c r="A104" s="220" t="s">
        <v>205</v>
      </c>
      <c r="B104" s="218" t="s">
        <v>69</v>
      </c>
      <c r="C104" s="218">
        <v>5</v>
      </c>
      <c r="D104" s="221">
        <v>60000</v>
      </c>
      <c r="E104" s="251">
        <f>C104*D104</f>
        <v>300000</v>
      </c>
      <c r="F104" s="342">
        <v>300000</v>
      </c>
      <c r="G104" s="257"/>
      <c r="H104" s="342">
        <f>F104+G104</f>
        <v>300000</v>
      </c>
      <c r="I104" s="346">
        <f>E104-H104</f>
        <v>0</v>
      </c>
      <c r="J104" s="262">
        <f>H104/E104</f>
        <v>1</v>
      </c>
      <c r="K104" s="257"/>
      <c r="L104"/>
      <c r="M104"/>
      <c r="N104"/>
      <c r="O104"/>
    </row>
    <row r="105" spans="1:47" x14ac:dyDescent="0.25">
      <c r="A105" s="220" t="s">
        <v>206</v>
      </c>
      <c r="B105" s="218" t="s">
        <v>68</v>
      </c>
      <c r="C105" s="218">
        <v>5</v>
      </c>
      <c r="D105" s="221">
        <v>60000</v>
      </c>
      <c r="E105" s="251">
        <f>C105*D105</f>
        <v>300000</v>
      </c>
      <c r="F105" s="342">
        <v>300000</v>
      </c>
      <c r="G105" s="257"/>
      <c r="H105" s="342">
        <f t="shared" ref="H105:H106" si="27">F105+G105</f>
        <v>300000</v>
      </c>
      <c r="I105" s="346">
        <f t="shared" ref="I105:I106" si="28">E105-H105</f>
        <v>0</v>
      </c>
      <c r="J105" s="262">
        <f t="shared" ref="J105:J115" si="29">H105/E105</f>
        <v>1</v>
      </c>
      <c r="K105" s="257"/>
    </row>
    <row r="106" spans="1:47" x14ac:dyDescent="0.25">
      <c r="A106" s="220" t="s">
        <v>207</v>
      </c>
      <c r="B106" s="218" t="s">
        <v>68</v>
      </c>
      <c r="C106" s="218">
        <v>5</v>
      </c>
      <c r="D106" s="221">
        <f>55000*2</f>
        <v>110000</v>
      </c>
      <c r="E106" s="251">
        <f>C106*D106</f>
        <v>550000</v>
      </c>
      <c r="F106" s="342">
        <v>500000</v>
      </c>
      <c r="G106" s="257"/>
      <c r="H106" s="342">
        <f t="shared" si="27"/>
        <v>500000</v>
      </c>
      <c r="I106" s="346">
        <f t="shared" si="28"/>
        <v>50000</v>
      </c>
      <c r="J106" s="262">
        <f t="shared" si="29"/>
        <v>0.90909090909090906</v>
      </c>
      <c r="K106" s="257"/>
    </row>
    <row r="107" spans="1:47" s="247" customFormat="1" x14ac:dyDescent="0.25">
      <c r="A107" s="175" t="s">
        <v>208</v>
      </c>
      <c r="B107" s="216"/>
      <c r="C107" s="216"/>
      <c r="D107" s="234"/>
      <c r="E107" s="256">
        <f>SUM(E104:E106)</f>
        <v>1150000</v>
      </c>
      <c r="F107" s="343">
        <f>SUM(F104:F106)</f>
        <v>1100000</v>
      </c>
      <c r="G107" s="263"/>
      <c r="H107" s="343">
        <f>SUM(H104:H106)</f>
        <v>1100000</v>
      </c>
      <c r="I107" s="347">
        <f>SUM(I104:I106)</f>
        <v>50000</v>
      </c>
      <c r="J107" s="326">
        <f t="shared" si="29"/>
        <v>0.95652173913043481</v>
      </c>
      <c r="K107" s="263"/>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6"/>
      <c r="AU107" s="246"/>
    </row>
    <row r="108" spans="1:47" x14ac:dyDescent="0.25">
      <c r="A108" s="367" t="s">
        <v>209</v>
      </c>
      <c r="B108" s="368"/>
      <c r="C108" s="235"/>
      <c r="D108" s="224"/>
      <c r="E108" s="255">
        <f>(E107+E102+E97++E86+E69+E48)*7%</f>
        <v>1221927</v>
      </c>
      <c r="F108" s="255">
        <f t="shared" ref="F108" si="30">(F107+F102+F97++F86+F69+F48)*7%</f>
        <v>675339.00000000012</v>
      </c>
      <c r="G108" s="255">
        <f>(G107+G102+G97++G86+G69+G48)*7%</f>
        <v>448000.00000000006</v>
      </c>
      <c r="H108" s="255">
        <f>(H107+H102+H97++H86+H69+H48)*7%</f>
        <v>1123339</v>
      </c>
      <c r="I108" s="255">
        <f>(I107+I102+I97++I86+I69+I48)*7%</f>
        <v>126588.00000000001</v>
      </c>
      <c r="J108" s="326">
        <f t="shared" si="29"/>
        <v>0.91931760244269911</v>
      </c>
      <c r="K108" s="257"/>
    </row>
    <row r="109" spans="1:47" x14ac:dyDescent="0.25">
      <c r="A109" s="175" t="s">
        <v>210</v>
      </c>
      <c r="B109" s="175"/>
      <c r="C109" s="235"/>
      <c r="D109" s="232"/>
      <c r="E109" s="255"/>
      <c r="F109" s="257"/>
      <c r="G109" s="257"/>
      <c r="H109" s="257"/>
      <c r="I109" s="257"/>
      <c r="J109" s="326"/>
      <c r="K109" s="257"/>
    </row>
    <row r="110" spans="1:47" x14ac:dyDescent="0.25">
      <c r="A110" s="175" t="s">
        <v>276</v>
      </c>
      <c r="B110" s="175"/>
      <c r="C110" s="235"/>
      <c r="D110" s="232"/>
      <c r="E110" s="255"/>
      <c r="F110" s="351"/>
      <c r="G110" s="351"/>
      <c r="H110" s="351"/>
      <c r="I110" s="351"/>
      <c r="J110" s="326"/>
      <c r="K110" s="257"/>
    </row>
    <row r="111" spans="1:47" x14ac:dyDescent="0.25">
      <c r="A111" s="175" t="s">
        <v>272</v>
      </c>
      <c r="B111" s="175" t="s">
        <v>273</v>
      </c>
      <c r="C111" s="235">
        <v>0.28000000000000003</v>
      </c>
      <c r="D111" s="232">
        <v>7000</v>
      </c>
      <c r="E111" s="255"/>
      <c r="F111" s="351"/>
      <c r="G111" s="351">
        <v>196000</v>
      </c>
      <c r="H111" s="351"/>
      <c r="I111" s="351"/>
      <c r="J111" s="326"/>
      <c r="K111" s="257"/>
    </row>
    <row r="112" spans="1:47" x14ac:dyDescent="0.25">
      <c r="A112" s="175" t="s">
        <v>274</v>
      </c>
      <c r="B112" s="175" t="s">
        <v>275</v>
      </c>
      <c r="C112" s="235">
        <v>0.03</v>
      </c>
      <c r="D112" s="232">
        <v>48000</v>
      </c>
      <c r="E112" s="255"/>
      <c r="F112" s="351"/>
      <c r="G112" s="351">
        <v>144000</v>
      </c>
      <c r="H112" s="351"/>
      <c r="I112" s="351"/>
      <c r="J112" s="326"/>
      <c r="K112" s="257"/>
    </row>
    <row r="113" spans="1:11" x14ac:dyDescent="0.25">
      <c r="A113" s="175"/>
      <c r="B113" s="175"/>
      <c r="C113" s="235"/>
      <c r="D113" s="232"/>
      <c r="E113" s="255"/>
      <c r="F113" s="351"/>
      <c r="G113" s="352">
        <f>G112+G111</f>
        <v>340000</v>
      </c>
      <c r="H113" s="352">
        <f>G113</f>
        <v>340000</v>
      </c>
      <c r="I113" s="351"/>
      <c r="J113" s="326"/>
      <c r="K113" s="257"/>
    </row>
    <row r="114" spans="1:11" x14ac:dyDescent="0.25">
      <c r="A114" s="175" t="s">
        <v>211</v>
      </c>
      <c r="B114" s="218"/>
      <c r="C114" s="223"/>
      <c r="D114" s="224"/>
      <c r="E114" s="255">
        <f>E48+E69+E86+E97+E102+E107+E108</f>
        <v>18678027</v>
      </c>
      <c r="F114" s="255">
        <f>F48+F69+F86+F97+F102+F107+F108</f>
        <v>10323039</v>
      </c>
      <c r="G114" s="255">
        <f>G113+G102+G86+G69+G48</f>
        <v>6740000</v>
      </c>
      <c r="H114" s="255">
        <f>H48+H69+H86+H97+H102+H107+H108</f>
        <v>17171039</v>
      </c>
      <c r="I114" s="255">
        <f>I48+I69+I86+I97+I102+I107+I108</f>
        <v>1934988</v>
      </c>
      <c r="J114" s="326">
        <f t="shared" si="29"/>
        <v>0.91931760244269911</v>
      </c>
      <c r="K114" s="257"/>
    </row>
    <row r="115" spans="1:11" s="265" customFormat="1" ht="19.5" customHeight="1" x14ac:dyDescent="0.25">
      <c r="A115" s="175" t="s">
        <v>212</v>
      </c>
      <c r="B115" s="216"/>
      <c r="C115" s="216"/>
      <c r="D115" s="234"/>
      <c r="E115" s="349">
        <f>E114+E44+E10</f>
        <v>37042977</v>
      </c>
      <c r="F115" s="348">
        <f>F10+F15+F36+F40+F48+F69+F86+F97+F102+F104+F105+F106</f>
        <v>27597700</v>
      </c>
      <c r="G115" s="348">
        <f>G114+G10</f>
        <v>9291750</v>
      </c>
      <c r="H115" s="348">
        <f>H113+H107+H102+H97+H86+H69+H48+H40+H36+H15+H10</f>
        <v>36889450</v>
      </c>
      <c r="I115" s="335">
        <f>H115-E115</f>
        <v>-153527</v>
      </c>
      <c r="J115" s="350">
        <f t="shared" si="29"/>
        <v>0.99585543570107771</v>
      </c>
      <c r="K115" s="264"/>
    </row>
    <row r="116" spans="1:11" ht="15" customHeight="1" x14ac:dyDescent="0.25">
      <c r="F116" s="172"/>
      <c r="G116" s="172"/>
      <c r="H116" s="172"/>
      <c r="I116" s="269"/>
    </row>
    <row r="117" spans="1:11" ht="15" customHeight="1" x14ac:dyDescent="0.25">
      <c r="F117" s="172"/>
      <c r="G117" s="172"/>
      <c r="H117" s="172"/>
      <c r="I117" s="341"/>
    </row>
    <row r="118" spans="1:11" ht="15" customHeight="1" x14ac:dyDescent="0.25">
      <c r="F118" s="172"/>
      <c r="G118" s="172"/>
      <c r="H118" s="172"/>
    </row>
    <row r="119" spans="1:11" ht="15" customHeight="1" x14ac:dyDescent="0.25">
      <c r="F119" s="172"/>
      <c r="G119" s="172"/>
      <c r="H119" s="172"/>
    </row>
    <row r="120" spans="1:11" ht="15" customHeight="1" x14ac:dyDescent="0.25">
      <c r="F120" s="172"/>
      <c r="G120" s="172"/>
      <c r="H120" s="172"/>
    </row>
    <row r="121" spans="1:11" ht="15" customHeight="1" x14ac:dyDescent="0.25">
      <c r="F121" s="172"/>
      <c r="G121" s="172"/>
      <c r="H121" s="172"/>
    </row>
    <row r="122" spans="1:11" ht="15" customHeight="1" x14ac:dyDescent="0.25">
      <c r="F122" s="172"/>
      <c r="G122" s="172"/>
      <c r="H122" s="172"/>
    </row>
    <row r="123" spans="1:11" ht="15" customHeight="1" x14ac:dyDescent="0.25">
      <c r="F123" s="172"/>
      <c r="G123" s="172"/>
      <c r="H123" s="172"/>
    </row>
    <row r="124" spans="1:11" ht="15" customHeight="1" x14ac:dyDescent="0.25">
      <c r="F124" s="172"/>
      <c r="G124" s="172"/>
      <c r="H124" s="172"/>
    </row>
    <row r="125" spans="1:11" ht="15" customHeight="1" x14ac:dyDescent="0.25">
      <c r="F125" s="172"/>
      <c r="G125" s="172"/>
      <c r="H125" s="172"/>
    </row>
    <row r="126" spans="1:11" ht="15" customHeight="1" x14ac:dyDescent="0.25">
      <c r="F126" s="172"/>
      <c r="G126" s="172"/>
      <c r="H126" s="172"/>
    </row>
    <row r="127" spans="1:11" ht="15" customHeight="1" x14ac:dyDescent="0.25">
      <c r="F127" s="172"/>
      <c r="G127" s="172"/>
      <c r="H127" s="172"/>
    </row>
    <row r="128" spans="1:11" ht="15" customHeight="1" x14ac:dyDescent="0.25">
      <c r="F128" s="172"/>
      <c r="G128" s="172"/>
      <c r="H128" s="172"/>
    </row>
    <row r="129" spans="6:9" ht="15" customHeight="1" x14ac:dyDescent="0.25">
      <c r="F129" s="172"/>
      <c r="G129" s="172"/>
      <c r="H129" s="172"/>
    </row>
    <row r="130" spans="6:9" ht="15" customHeight="1" x14ac:dyDescent="0.25">
      <c r="F130" s="172"/>
      <c r="G130" s="172"/>
      <c r="H130" s="172"/>
    </row>
    <row r="131" spans="6:9" ht="15" customHeight="1" x14ac:dyDescent="0.25">
      <c r="F131" s="172"/>
      <c r="G131" s="172"/>
      <c r="H131" s="172"/>
    </row>
    <row r="132" spans="6:9" ht="15" customHeight="1" x14ac:dyDescent="0.25">
      <c r="F132" s="172"/>
      <c r="G132" s="172"/>
      <c r="H132" s="172"/>
    </row>
    <row r="133" spans="6:9" ht="15" customHeight="1" x14ac:dyDescent="0.25">
      <c r="F133" s="172"/>
      <c r="G133" s="172"/>
      <c r="H133" s="172"/>
    </row>
    <row r="134" spans="6:9" ht="15" customHeight="1" x14ac:dyDescent="0.25">
      <c r="F134" s="172"/>
      <c r="G134" s="172"/>
      <c r="H134" s="172"/>
    </row>
    <row r="135" spans="6:9" ht="15" customHeight="1" x14ac:dyDescent="0.25">
      <c r="F135" s="172"/>
      <c r="G135" s="172"/>
      <c r="H135" s="172"/>
    </row>
    <row r="136" spans="6:9" ht="15" customHeight="1" x14ac:dyDescent="0.25">
      <c r="F136" s="172"/>
      <c r="G136" s="172"/>
      <c r="H136" s="172"/>
    </row>
    <row r="143" spans="6:9" x14ac:dyDescent="0.25">
      <c r="I143" s="236"/>
    </row>
  </sheetData>
  <mergeCells count="9">
    <mergeCell ref="E11:E12"/>
    <mergeCell ref="A13:D13"/>
    <mergeCell ref="A42:B42"/>
    <mergeCell ref="A46:D46"/>
    <mergeCell ref="A108:B108"/>
    <mergeCell ref="A11:A12"/>
    <mergeCell ref="B11:B12"/>
    <mergeCell ref="C11:C12"/>
    <mergeCell ref="D11:D12"/>
  </mergeCells>
  <pageMargins left="0.7" right="0.7" top="0.75" bottom="0.75" header="0.3" footer="0.3"/>
  <pageSetup scale="14"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9"/>
  <sheetViews>
    <sheetView topLeftCell="A4" zoomScale="96" zoomScaleNormal="96" workbookViewId="0">
      <selection activeCell="G6" sqref="G6"/>
    </sheetView>
  </sheetViews>
  <sheetFormatPr baseColWidth="10" defaultColWidth="10.42578125" defaultRowHeight="15" x14ac:dyDescent="0.25"/>
  <cols>
    <col min="1" max="1" width="32.140625" style="179" customWidth="1"/>
    <col min="2" max="2" width="30.140625" style="183" customWidth="1"/>
    <col min="3" max="3" width="14" style="179" customWidth="1"/>
    <col min="4" max="4" width="9" style="180" customWidth="1"/>
    <col min="5" max="5" width="12.5703125" style="181" customWidth="1"/>
    <col min="6" max="6" width="12.85546875" style="182" customWidth="1"/>
    <col min="7" max="7" width="17.140625" style="183" customWidth="1"/>
    <col min="8" max="8" width="14.5703125" style="183" customWidth="1"/>
    <col min="9" max="9" width="19.42578125" style="183" customWidth="1"/>
    <col min="10" max="16384" width="10.42578125" style="183"/>
  </cols>
  <sheetData>
    <row r="1" spans="1:9" ht="29.25" customHeight="1" x14ac:dyDescent="0.25">
      <c r="A1" s="373" t="s">
        <v>70</v>
      </c>
      <c r="B1" s="373"/>
    </row>
    <row r="2" spans="1:9" x14ac:dyDescent="0.25">
      <c r="A2" s="184" t="s">
        <v>64</v>
      </c>
      <c r="B2" s="184"/>
      <c r="C2" s="184"/>
      <c r="D2" s="184"/>
      <c r="E2" s="185"/>
      <c r="F2" s="186"/>
    </row>
    <row r="3" spans="1:9" s="187" customFormat="1" ht="26.1" customHeight="1" x14ac:dyDescent="0.3">
      <c r="A3" s="374" t="s">
        <v>71</v>
      </c>
      <c r="B3" s="374"/>
      <c r="C3" s="374"/>
      <c r="D3" s="374"/>
      <c r="E3" s="374"/>
      <c r="F3" s="375"/>
      <c r="G3" s="376" t="s">
        <v>63</v>
      </c>
      <c r="H3" s="376"/>
      <c r="I3" s="376"/>
    </row>
    <row r="4" spans="1:9" ht="60.6" customHeight="1" x14ac:dyDescent="0.25">
      <c r="A4" s="188" t="s">
        <v>72</v>
      </c>
      <c r="B4" s="189" t="s">
        <v>73</v>
      </c>
      <c r="C4" s="189" t="s">
        <v>74</v>
      </c>
      <c r="D4" s="190" t="s">
        <v>75</v>
      </c>
      <c r="E4" s="191" t="s">
        <v>76</v>
      </c>
      <c r="F4" s="192" t="s">
        <v>77</v>
      </c>
      <c r="G4" s="174" t="s">
        <v>65</v>
      </c>
      <c r="H4" s="174" t="s">
        <v>66</v>
      </c>
      <c r="I4" s="174" t="s">
        <v>67</v>
      </c>
    </row>
    <row r="5" spans="1:9" s="199" customFormat="1" ht="37.5" customHeight="1" x14ac:dyDescent="0.25">
      <c r="A5" s="193" t="s">
        <v>78</v>
      </c>
      <c r="B5" s="194" t="s">
        <v>79</v>
      </c>
      <c r="C5" s="194" t="s">
        <v>80</v>
      </c>
      <c r="D5" s="195">
        <v>2</v>
      </c>
      <c r="E5" s="196">
        <v>1272500</v>
      </c>
      <c r="F5" s="197">
        <f>D5*E5</f>
        <v>2545000</v>
      </c>
      <c r="G5" s="198"/>
      <c r="H5" s="198"/>
      <c r="I5" s="198"/>
    </row>
    <row r="6" spans="1:9" s="199" customFormat="1" ht="75" x14ac:dyDescent="0.25">
      <c r="A6" s="200" t="s">
        <v>81</v>
      </c>
      <c r="B6" s="194" t="s">
        <v>82</v>
      </c>
      <c r="C6" s="194" t="s">
        <v>83</v>
      </c>
      <c r="D6" s="195">
        <v>25</v>
      </c>
      <c r="E6" s="181">
        <v>632798</v>
      </c>
      <c r="F6" s="197">
        <f>D6*E6</f>
        <v>15819950</v>
      </c>
      <c r="G6" s="198"/>
      <c r="H6" s="198"/>
      <c r="I6" s="198"/>
    </row>
    <row r="7" spans="1:9" s="205" customFormat="1" ht="60" x14ac:dyDescent="0.25">
      <c r="A7" s="201" t="s">
        <v>84</v>
      </c>
      <c r="B7" s="194" t="s">
        <v>85</v>
      </c>
      <c r="C7" s="194" t="s">
        <v>86</v>
      </c>
      <c r="D7" s="202">
        <v>25</v>
      </c>
      <c r="E7" s="203">
        <v>747121.08</v>
      </c>
      <c r="F7" s="197">
        <f>D7*E7</f>
        <v>18678027</v>
      </c>
      <c r="G7" s="204"/>
      <c r="H7" s="204"/>
      <c r="I7" s="204"/>
    </row>
    <row r="8" spans="1:9" x14ac:dyDescent="0.25">
      <c r="A8" s="206" t="s">
        <v>11</v>
      </c>
      <c r="B8" s="207"/>
      <c r="C8" s="208"/>
      <c r="D8" s="209"/>
      <c r="E8" s="210"/>
      <c r="F8" s="211">
        <f>SUM(F5:F7)</f>
        <v>37042977</v>
      </c>
      <c r="G8" s="207"/>
      <c r="H8" s="207"/>
      <c r="I8" s="207"/>
    </row>
    <row r="9" spans="1:9" x14ac:dyDescent="0.25">
      <c r="F9" s="212"/>
    </row>
  </sheetData>
  <mergeCells count="3">
    <mergeCell ref="A1:B1"/>
    <mergeCell ref="A3:F3"/>
    <mergeCell ref="G3:I3"/>
  </mergeCell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DEPOT EN TRANSIT</vt:lpstr>
      <vt:lpstr>LIVRE BANQUE</vt:lpstr>
      <vt:lpstr>RECONCILIATION</vt:lpstr>
      <vt:lpstr>CHEQUE EN TRANSIT</vt:lpstr>
      <vt:lpstr>LISTE DE TRANSACTION </vt:lpstr>
      <vt:lpstr>Detail Budget</vt:lpstr>
      <vt:lpstr>Synthese  Budget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dc:creator>
  <cp:lastModifiedBy>PBC</cp:lastModifiedBy>
  <cp:lastPrinted>2024-09-05T12:32:45Z</cp:lastPrinted>
  <dcterms:created xsi:type="dcterms:W3CDTF">2024-01-29T16:07:58Z</dcterms:created>
  <dcterms:modified xsi:type="dcterms:W3CDTF">2024-09-05T12:35:41Z</dcterms:modified>
</cp:coreProperties>
</file>